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comments6.xml" ContentType="application/vnd.openxmlformats-officedocument.spreadsheetml.comments+xml"/>
  <Override PartName="/xl/tables/table8.xml" ContentType="application/vnd.openxmlformats-officedocument.spreadsheetml.table+xml"/>
  <Override PartName="/xl/comments7.xml" ContentType="application/vnd.openxmlformats-officedocument.spreadsheetml.comments+xml"/>
  <Override PartName="/xl/tables/table9.xml" ContentType="application/vnd.openxmlformats-officedocument.spreadsheetml.table+xml"/>
  <Override PartName="/xl/comments8.xml" ContentType="application/vnd.openxmlformats-officedocument.spreadsheetml.comments+xml"/>
  <Override PartName="/xl/tables/table10.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SharonWilliamson\Downloads\"/>
    </mc:Choice>
  </mc:AlternateContent>
  <xr:revisionPtr revIDLastSave="0" documentId="8_{B02A3B9C-22B1-451E-A4E9-2EB2980DD801}" xr6:coauthVersionLast="47" xr6:coauthVersionMax="47" xr10:uidLastSave="{00000000-0000-0000-0000-000000000000}"/>
  <workbookProtection workbookAlgorithmName="SHA-512" workbookHashValue="M64TltYwhNXddUBNN4k9dX+LWXiBPcijxzEwUDGDGsQmIGyjtjHIdMchx8mYwvZeOeqvDts2TYhegsrgh4AsGw==" workbookSaltValue="+2hqfeIsXez7AuTm1aC79w==" workbookSpinCount="100000" lockStructure="1"/>
  <bookViews>
    <workbookView xWindow="-120" yWindow="-120" windowWidth="51840" windowHeight="21120" tabRatio="907" xr2:uid="{88DD0AF8-ECC2-4835-B2E7-44BDA5D1CB37}"/>
  </bookViews>
  <sheets>
    <sheet name="Workbook overview" sheetId="4" r:id="rId1"/>
    <sheet name="Business info" sheetId="5" r:id="rId2"/>
    <sheet name="Risk - N loss" sheetId="24" r:id="rId3"/>
    <sheet name="Risk - Erosion &amp; P loss risk" sheetId="26" r:id="rId4"/>
    <sheet name="Risk summary" sheetId="27" r:id="rId5"/>
    <sheet name="NRG - Green" sheetId="37" r:id="rId6"/>
    <sheet name="NRG - Amber" sheetId="38" r:id="rId7"/>
    <sheet name="NRG - Red" sheetId="39" r:id="rId8"/>
    <sheet name="ERG - Very low" sheetId="36" r:id="rId9"/>
    <sheet name="ERG - Green" sheetId="28" r:id="rId10"/>
    <sheet name="ERG - Amber" sheetId="34" r:id="rId11"/>
    <sheet name="ERG - Red" sheetId="35" r:id="rId12"/>
    <sheet name="Other actions" sheetId="31" r:id="rId13"/>
    <sheet name="SheetData" sheetId="9" state="hidden" r:id="rId14"/>
  </sheets>
  <definedNames>
    <definedName name="_xlnm._FilterDatabase" localSheetId="10" hidden="1">'ERG - Amber'!$D$12:$L$23</definedName>
    <definedName name="_xlnm._FilterDatabase" localSheetId="9" hidden="1">'ERG - Green'!$D$12:$L$23</definedName>
    <definedName name="_xlnm._FilterDatabase" localSheetId="11" hidden="1">'ERG - Red'!$D$12:$L$23</definedName>
    <definedName name="_xlnm._FilterDatabase" localSheetId="8" hidden="1">'ERG - Very low'!$D$12:$L$19</definedName>
    <definedName name="_xlnm._FilterDatabase" localSheetId="6" hidden="1">'NRG - Amber'!$D$12:$L$49</definedName>
    <definedName name="_xlnm._FilterDatabase" localSheetId="5" hidden="1">'NRG - Green'!$D$12:$L$49</definedName>
    <definedName name="_xlnm._FilterDatabase" localSheetId="7" hidden="1">'NRG - Red'!$D$12:$L$49</definedName>
    <definedName name="_xlnm._FilterDatabase" localSheetId="12" hidden="1">'Other actions'!#REF!</definedName>
    <definedName name="_xlnm.Print_Area" localSheetId="1">'Business info'!$B$1:$L$17</definedName>
    <definedName name="_xlnm.Print_Area" localSheetId="10">'ERG - Amber'!$B$1:$L$25</definedName>
    <definedName name="_xlnm.Print_Area" localSheetId="9">'ERG - Green'!$B$1:$L$25</definedName>
    <definedName name="_xlnm.Print_Area" localSheetId="11">'ERG - Red'!$B$1:$L$25</definedName>
    <definedName name="_xlnm.Print_Area" localSheetId="8">'ERG - Very low'!$B$1:$L$25</definedName>
    <definedName name="_xlnm.Print_Area" localSheetId="6">'NRG - Amber'!$B$1:$L$25</definedName>
    <definedName name="_xlnm.Print_Area" localSheetId="5">'NRG - Green'!$B$1:$L$25</definedName>
    <definedName name="_xlnm.Print_Area" localSheetId="7">'NRG - Red'!$A$1</definedName>
    <definedName name="_xlnm.Print_Area" localSheetId="12">'Other actions'!$B$1:$K$4</definedName>
    <definedName name="_xlnm.Print_Area" localSheetId="3">'Risk - Erosion &amp; P loss risk'!$B$1:$H$105</definedName>
    <definedName name="_xlnm.Print_Area" localSheetId="2">'Risk - N loss'!$B$1:$H$105</definedName>
    <definedName name="_xlnm.Print_Area" localSheetId="4">'Risk summary'!$B$1:$H$3</definedName>
    <definedName name="_xlnm.Print_Area" localSheetId="0">'Workbook overview'!$B$1:$O$24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26" l="1"/>
  <c r="M8" i="26"/>
  <c r="M9" i="26"/>
  <c r="M10" i="26"/>
  <c r="M11" i="26"/>
  <c r="M12" i="26"/>
  <c r="M13" i="26"/>
  <c r="M14" i="26"/>
  <c r="M15" i="26"/>
  <c r="M16" i="26"/>
  <c r="M17" i="26"/>
  <c r="M18" i="26"/>
  <c r="M19" i="26"/>
  <c r="M20" i="26"/>
  <c r="M21" i="26"/>
  <c r="M22" i="26"/>
  <c r="M23" i="26"/>
  <c r="M24" i="26"/>
  <c r="M25" i="26"/>
  <c r="M26" i="26"/>
  <c r="M27" i="26"/>
  <c r="M28" i="26"/>
  <c r="M29" i="26"/>
  <c r="M30" i="26"/>
  <c r="M31" i="26"/>
  <c r="M32" i="26"/>
  <c r="M33" i="26"/>
  <c r="M34" i="26"/>
  <c r="M35" i="26"/>
  <c r="M36" i="26"/>
  <c r="M37" i="26"/>
  <c r="M38" i="26"/>
  <c r="M39" i="26"/>
  <c r="M40" i="26"/>
  <c r="M41" i="26"/>
  <c r="M42" i="26"/>
  <c r="M43" i="26"/>
  <c r="M44" i="26"/>
  <c r="M45" i="26"/>
  <c r="M46" i="26"/>
  <c r="M47" i="26"/>
  <c r="M48" i="26"/>
  <c r="M49" i="26"/>
  <c r="M50" i="26"/>
  <c r="M51" i="26"/>
  <c r="M52" i="26"/>
  <c r="M53" i="26"/>
  <c r="M54" i="26"/>
  <c r="M55" i="26"/>
  <c r="M56" i="26"/>
  <c r="M57" i="26"/>
  <c r="M58" i="26"/>
  <c r="M59" i="26"/>
  <c r="M60" i="26"/>
  <c r="M61" i="26"/>
  <c r="M62" i="26"/>
  <c r="M63" i="26"/>
  <c r="M64" i="26"/>
  <c r="M65" i="26"/>
  <c r="M66" i="26"/>
  <c r="M67" i="26"/>
  <c r="M68" i="26"/>
  <c r="M69" i="26"/>
  <c r="M70" i="26"/>
  <c r="M71" i="26"/>
  <c r="M72" i="26"/>
  <c r="M73" i="26"/>
  <c r="M74" i="26"/>
  <c r="M75" i="26"/>
  <c r="M76" i="26"/>
  <c r="M77" i="26"/>
  <c r="M78" i="26"/>
  <c r="M79" i="26"/>
  <c r="M80" i="26"/>
  <c r="M81" i="26"/>
  <c r="M82" i="26"/>
  <c r="M83" i="26"/>
  <c r="M84" i="26"/>
  <c r="M85" i="26"/>
  <c r="M86" i="26"/>
  <c r="M87" i="26"/>
  <c r="M88" i="26"/>
  <c r="M89" i="26"/>
  <c r="M90" i="26"/>
  <c r="M91" i="26"/>
  <c r="M92" i="26"/>
  <c r="M93" i="26"/>
  <c r="M94" i="26"/>
  <c r="M95" i="26"/>
  <c r="M96" i="26"/>
  <c r="M97" i="26"/>
  <c r="M98" i="26"/>
  <c r="M99" i="26"/>
  <c r="M100" i="26"/>
  <c r="M101" i="26"/>
  <c r="M102" i="26"/>
  <c r="M103" i="26"/>
  <c r="M104" i="26"/>
  <c r="M105" i="26"/>
  <c r="M6" i="26"/>
  <c r="J8" i="26"/>
  <c r="J9" i="26"/>
  <c r="J10" i="26"/>
  <c r="J11" i="26"/>
  <c r="J12" i="26"/>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38" i="26"/>
  <c r="J39" i="26"/>
  <c r="J40" i="26"/>
  <c r="J41" i="26"/>
  <c r="J42" i="26"/>
  <c r="J43" i="26"/>
  <c r="J44" i="26"/>
  <c r="J45" i="26"/>
  <c r="J46" i="26"/>
  <c r="J47" i="26"/>
  <c r="J48" i="26"/>
  <c r="J49" i="26"/>
  <c r="J50" i="26"/>
  <c r="J51" i="26"/>
  <c r="J52" i="26"/>
  <c r="J53" i="26"/>
  <c r="J54" i="26"/>
  <c r="J55" i="26"/>
  <c r="J56" i="26"/>
  <c r="J57" i="26"/>
  <c r="J58" i="26"/>
  <c r="J59" i="26"/>
  <c r="J60" i="26"/>
  <c r="J61" i="26"/>
  <c r="J62" i="26"/>
  <c r="J63" i="26"/>
  <c r="J64" i="26"/>
  <c r="J65" i="26"/>
  <c r="J66" i="26"/>
  <c r="J67" i="26"/>
  <c r="J68" i="26"/>
  <c r="J69" i="26"/>
  <c r="J70" i="26"/>
  <c r="J71" i="26"/>
  <c r="J72" i="26"/>
  <c r="J73" i="26"/>
  <c r="J74" i="26"/>
  <c r="J75" i="26"/>
  <c r="J76" i="26"/>
  <c r="J77" i="26"/>
  <c r="J78" i="26"/>
  <c r="J79" i="26"/>
  <c r="J80" i="26"/>
  <c r="J81" i="26"/>
  <c r="J82" i="26"/>
  <c r="J83" i="26"/>
  <c r="J84" i="26"/>
  <c r="J85" i="26"/>
  <c r="J86" i="26"/>
  <c r="J87" i="26"/>
  <c r="J88" i="26"/>
  <c r="J89" i="26"/>
  <c r="J90" i="26"/>
  <c r="J91" i="26"/>
  <c r="J92" i="26"/>
  <c r="J93" i="26"/>
  <c r="J94" i="26"/>
  <c r="J95" i="26"/>
  <c r="J96" i="26"/>
  <c r="J97" i="26"/>
  <c r="J98" i="26"/>
  <c r="J99" i="26"/>
  <c r="J100" i="26"/>
  <c r="J101" i="26"/>
  <c r="J102" i="26"/>
  <c r="J103" i="26"/>
  <c r="J104" i="26"/>
  <c r="J105" i="26"/>
  <c r="D9" i="26"/>
  <c r="D10" i="26"/>
  <c r="D11" i="26"/>
  <c r="D12" i="26"/>
  <c r="D13" i="26"/>
  <c r="E8" i="39" l="1"/>
  <c r="E7" i="39"/>
  <c r="E8" i="38"/>
  <c r="E7" i="38"/>
  <c r="E8" i="37"/>
  <c r="E7" i="37"/>
  <c r="E8" i="36"/>
  <c r="E7" i="36"/>
  <c r="E8" i="35"/>
  <c r="E7" i="35"/>
  <c r="E8" i="34"/>
  <c r="E7" i="34"/>
  <c r="E8" i="28"/>
  <c r="Z15" i="26"/>
  <c r="Z16" i="26"/>
  <c r="Z17" i="26"/>
  <c r="Z18" i="26"/>
  <c r="Z19" i="26"/>
  <c r="Z20" i="26"/>
  <c r="Z21" i="26"/>
  <c r="Z22" i="26"/>
  <c r="Z23" i="26"/>
  <c r="Z24" i="26"/>
  <c r="Z25" i="26"/>
  <c r="Z26" i="26"/>
  <c r="Z27" i="26"/>
  <c r="Z28" i="26"/>
  <c r="Z29" i="26"/>
  <c r="Z30" i="26"/>
  <c r="Z31" i="26"/>
  <c r="Z32" i="26"/>
  <c r="Z33" i="26"/>
  <c r="Z34" i="26"/>
  <c r="Z35" i="26"/>
  <c r="Z36" i="26"/>
  <c r="Z37" i="26"/>
  <c r="Z38" i="26"/>
  <c r="Z39" i="26"/>
  <c r="Z40" i="26"/>
  <c r="Z41" i="26"/>
  <c r="Z42" i="26"/>
  <c r="Z43" i="26"/>
  <c r="Z44" i="26"/>
  <c r="Z45" i="26"/>
  <c r="Z46" i="26"/>
  <c r="Z47" i="26"/>
  <c r="Z48" i="26"/>
  <c r="Z49" i="26"/>
  <c r="Z50" i="26"/>
  <c r="Z51" i="26"/>
  <c r="Z52" i="26"/>
  <c r="Z53" i="26"/>
  <c r="Z54" i="26"/>
  <c r="Z55" i="26"/>
  <c r="Z56" i="26"/>
  <c r="Z57" i="26"/>
  <c r="Z58" i="26"/>
  <c r="Z59" i="26"/>
  <c r="Z60" i="26"/>
  <c r="Z61" i="26"/>
  <c r="Z62" i="26"/>
  <c r="Z63" i="26"/>
  <c r="Z64" i="26"/>
  <c r="Z65" i="26"/>
  <c r="Z66" i="26"/>
  <c r="Z67" i="26"/>
  <c r="Z68" i="26"/>
  <c r="Z69" i="26"/>
  <c r="Z70" i="26"/>
  <c r="Z71" i="26"/>
  <c r="Z72" i="26"/>
  <c r="Z73" i="26"/>
  <c r="Z74" i="26"/>
  <c r="Z75" i="26"/>
  <c r="Z76" i="26"/>
  <c r="Z77" i="26"/>
  <c r="Z78" i="26"/>
  <c r="Z79" i="26"/>
  <c r="Z80" i="26"/>
  <c r="Z81" i="26"/>
  <c r="Z82" i="26"/>
  <c r="Z83" i="26"/>
  <c r="Z84" i="26"/>
  <c r="Z85" i="26"/>
  <c r="Z86" i="26"/>
  <c r="Z87" i="26"/>
  <c r="Z88" i="26"/>
  <c r="Z89" i="26"/>
  <c r="Z90" i="26"/>
  <c r="Z91" i="26"/>
  <c r="Z92" i="26"/>
  <c r="Z93" i="26"/>
  <c r="Z94" i="26"/>
  <c r="Z95" i="26"/>
  <c r="Z96" i="26"/>
  <c r="Z97" i="26"/>
  <c r="Z98" i="26"/>
  <c r="Z99" i="26"/>
  <c r="Z100" i="26"/>
  <c r="Z101" i="26"/>
  <c r="Z102" i="26"/>
  <c r="Z103" i="26"/>
  <c r="AH6" i="26" l="1"/>
  <c r="AH7" i="26"/>
  <c r="AH8" i="26"/>
  <c r="AH9" i="26"/>
  <c r="AH10" i="26"/>
  <c r="AH11" i="26"/>
  <c r="AH12" i="26"/>
  <c r="AH13" i="26"/>
  <c r="AH14" i="26"/>
  <c r="AH15" i="26"/>
  <c r="AH16" i="26"/>
  <c r="AH17" i="26"/>
  <c r="AH18" i="26"/>
  <c r="AH19" i="26"/>
  <c r="AH20" i="26"/>
  <c r="AH21" i="26"/>
  <c r="AH22" i="26"/>
  <c r="AH23" i="26"/>
  <c r="AH24" i="26"/>
  <c r="AH25" i="26"/>
  <c r="AH26" i="26"/>
  <c r="AH27" i="26"/>
  <c r="AH28" i="26"/>
  <c r="AH29" i="26"/>
  <c r="AH30" i="26"/>
  <c r="AH31" i="26"/>
  <c r="AH32" i="26"/>
  <c r="AH33" i="26"/>
  <c r="AH34" i="26"/>
  <c r="AH35" i="26"/>
  <c r="AH36" i="26"/>
  <c r="AH37" i="26"/>
  <c r="AH38" i="26"/>
  <c r="AH39" i="26"/>
  <c r="AH40" i="26"/>
  <c r="AH41" i="26"/>
  <c r="AH42" i="26"/>
  <c r="AH43" i="26"/>
  <c r="AH44" i="26"/>
  <c r="AH45" i="26"/>
  <c r="AH46" i="26"/>
  <c r="AH47" i="26"/>
  <c r="AH48" i="26"/>
  <c r="AH49" i="26"/>
  <c r="AH50" i="26"/>
  <c r="AH51" i="26"/>
  <c r="AH52" i="26"/>
  <c r="AH53" i="26"/>
  <c r="AH54" i="26"/>
  <c r="AH55" i="26"/>
  <c r="AH56" i="26"/>
  <c r="AH57" i="26"/>
  <c r="AH58" i="26"/>
  <c r="AH59" i="26"/>
  <c r="AH60" i="26"/>
  <c r="AH61" i="26"/>
  <c r="AH62" i="26"/>
  <c r="AH63" i="26"/>
  <c r="AH64" i="26"/>
  <c r="AH65" i="26"/>
  <c r="AH66" i="26"/>
  <c r="AH67" i="26"/>
  <c r="AH68" i="26"/>
  <c r="AH69" i="26"/>
  <c r="AH70" i="26"/>
  <c r="AH71" i="26"/>
  <c r="AH72" i="26"/>
  <c r="AH73" i="26"/>
  <c r="AH74" i="26"/>
  <c r="AH75" i="26"/>
  <c r="AH76" i="26"/>
  <c r="AH77" i="26"/>
  <c r="AH78" i="26"/>
  <c r="AH79" i="26"/>
  <c r="AH80" i="26"/>
  <c r="AH81" i="26"/>
  <c r="AH82" i="26"/>
  <c r="AH83" i="26"/>
  <c r="AH84" i="26"/>
  <c r="AH85" i="26"/>
  <c r="AH86" i="26"/>
  <c r="AH87" i="26"/>
  <c r="AH88" i="26"/>
  <c r="AH89" i="26"/>
  <c r="AH90" i="26"/>
  <c r="AH91" i="26"/>
  <c r="AH92" i="26"/>
  <c r="AH93" i="26"/>
  <c r="AH94" i="26"/>
  <c r="AH95" i="26"/>
  <c r="AH96" i="26"/>
  <c r="AH97" i="26"/>
  <c r="AH98" i="26"/>
  <c r="AH99" i="26"/>
  <c r="AH100" i="26"/>
  <c r="AH101" i="26"/>
  <c r="AH102" i="26"/>
  <c r="AH103" i="26"/>
  <c r="AH104" i="26"/>
  <c r="AH105" i="26"/>
  <c r="AM6" i="26"/>
  <c r="AM7" i="26"/>
  <c r="AM8" i="26"/>
  <c r="AM9" i="26"/>
  <c r="AM10" i="26"/>
  <c r="AM11" i="26"/>
  <c r="AM12" i="26"/>
  <c r="AM13" i="26"/>
  <c r="AM14" i="26"/>
  <c r="AM15" i="26"/>
  <c r="AM16" i="26"/>
  <c r="AM17" i="26"/>
  <c r="AM18" i="26"/>
  <c r="AM19" i="26"/>
  <c r="AM20" i="26"/>
  <c r="AM21" i="26"/>
  <c r="AM22" i="26"/>
  <c r="AM23" i="26"/>
  <c r="AM24" i="26"/>
  <c r="AM25" i="26"/>
  <c r="AM26" i="26"/>
  <c r="AM27" i="26"/>
  <c r="AM28" i="26"/>
  <c r="AM29" i="26"/>
  <c r="AM30" i="26"/>
  <c r="AM31" i="26"/>
  <c r="AM32" i="26"/>
  <c r="AM33" i="26"/>
  <c r="AM34" i="26"/>
  <c r="AM35" i="26"/>
  <c r="AM36" i="26"/>
  <c r="AM37" i="26"/>
  <c r="AM38" i="26"/>
  <c r="AM39" i="26"/>
  <c r="AM40" i="26"/>
  <c r="AM41" i="26"/>
  <c r="AM42" i="26"/>
  <c r="AM43" i="26"/>
  <c r="AM44" i="26"/>
  <c r="AM45" i="26"/>
  <c r="AM46" i="26"/>
  <c r="AM47" i="26"/>
  <c r="AM48" i="26"/>
  <c r="AM49" i="26"/>
  <c r="AM50" i="26"/>
  <c r="AM51" i="26"/>
  <c r="AM52" i="26"/>
  <c r="AM53" i="26"/>
  <c r="AM54" i="26"/>
  <c r="AM55" i="26"/>
  <c r="AM56" i="26"/>
  <c r="AM57" i="26"/>
  <c r="AM58" i="26"/>
  <c r="AM59" i="26"/>
  <c r="AM60" i="26"/>
  <c r="AM61" i="26"/>
  <c r="AM62" i="26"/>
  <c r="AM63" i="26"/>
  <c r="AM64" i="26"/>
  <c r="AM65" i="26"/>
  <c r="AM66" i="26"/>
  <c r="AM67" i="26"/>
  <c r="AM68" i="26"/>
  <c r="AM69" i="26"/>
  <c r="AM70" i="26"/>
  <c r="AM71" i="26"/>
  <c r="AM72" i="26"/>
  <c r="AM73" i="26"/>
  <c r="AM74" i="26"/>
  <c r="AM75" i="26"/>
  <c r="AM76" i="26"/>
  <c r="AM77" i="26"/>
  <c r="AM78" i="26"/>
  <c r="AM79" i="26"/>
  <c r="AM80" i="26"/>
  <c r="AM81" i="26"/>
  <c r="AM82" i="26"/>
  <c r="AM83" i="26"/>
  <c r="AM84" i="26"/>
  <c r="AM85" i="26"/>
  <c r="AM86" i="26"/>
  <c r="AM87" i="26"/>
  <c r="AM88" i="26"/>
  <c r="AM89" i="26"/>
  <c r="AM90" i="26"/>
  <c r="AM91" i="26"/>
  <c r="AM92" i="26"/>
  <c r="AM93" i="26"/>
  <c r="AM94" i="26"/>
  <c r="AM95" i="26"/>
  <c r="AM96" i="26"/>
  <c r="AM97" i="26"/>
  <c r="AM98" i="26"/>
  <c r="AM99" i="26"/>
  <c r="AM100" i="26"/>
  <c r="AM101" i="26"/>
  <c r="AM102" i="26"/>
  <c r="AM103" i="26"/>
  <c r="AM104" i="26"/>
  <c r="AM105" i="26"/>
  <c r="AI6" i="26"/>
  <c r="AI7" i="26"/>
  <c r="AI8" i="26"/>
  <c r="AI9" i="26"/>
  <c r="AI10" i="26"/>
  <c r="AI11" i="26"/>
  <c r="AI12" i="26"/>
  <c r="AI13" i="26"/>
  <c r="AI14" i="26"/>
  <c r="AI15" i="26"/>
  <c r="AI16" i="26"/>
  <c r="AI17" i="26"/>
  <c r="AI18" i="26"/>
  <c r="AI19" i="26"/>
  <c r="AI20" i="26"/>
  <c r="AI21" i="26"/>
  <c r="AI22"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K7" i="26"/>
  <c r="AK8" i="26"/>
  <c r="AK9" i="26"/>
  <c r="AK10" i="26"/>
  <c r="AK11" i="26"/>
  <c r="AK12" i="26"/>
  <c r="AK13" i="26"/>
  <c r="AK14" i="26"/>
  <c r="AK15" i="26"/>
  <c r="AK16" i="26"/>
  <c r="AK17" i="26"/>
  <c r="AK18" i="26"/>
  <c r="AK19" i="26"/>
  <c r="AK20" i="26"/>
  <c r="AK21" i="26"/>
  <c r="AK22" i="26"/>
  <c r="AK23" i="26"/>
  <c r="AK24" i="26"/>
  <c r="AK25" i="26"/>
  <c r="AK26" i="26"/>
  <c r="AK27" i="26"/>
  <c r="AK28" i="26"/>
  <c r="AK29" i="26"/>
  <c r="AK30" i="26"/>
  <c r="AK31" i="26"/>
  <c r="AK32" i="26"/>
  <c r="AK33" i="26"/>
  <c r="AK34" i="26"/>
  <c r="AK35" i="26"/>
  <c r="AK36" i="26"/>
  <c r="AK37" i="26"/>
  <c r="AK38" i="26"/>
  <c r="AK39" i="26"/>
  <c r="AK40" i="26"/>
  <c r="AK41" i="26"/>
  <c r="AK42" i="26"/>
  <c r="AK43" i="26"/>
  <c r="AK44" i="26"/>
  <c r="AK45" i="26"/>
  <c r="AK46" i="26"/>
  <c r="AK47" i="26"/>
  <c r="AK48" i="26"/>
  <c r="AK49" i="26"/>
  <c r="AK50" i="26"/>
  <c r="AK51" i="26"/>
  <c r="AK52" i="26"/>
  <c r="AK53" i="26"/>
  <c r="AK54" i="26"/>
  <c r="AK55" i="26"/>
  <c r="AK56" i="26"/>
  <c r="AK57" i="26"/>
  <c r="AK58" i="26"/>
  <c r="AK59" i="26"/>
  <c r="AK60" i="26"/>
  <c r="AK61" i="26"/>
  <c r="AK62" i="26"/>
  <c r="AK63" i="26"/>
  <c r="AK64" i="26"/>
  <c r="AK65" i="26"/>
  <c r="AK66" i="26"/>
  <c r="AK67" i="26"/>
  <c r="AK68" i="26"/>
  <c r="AK69" i="26"/>
  <c r="AK70" i="26"/>
  <c r="AK71" i="26"/>
  <c r="AK72" i="26"/>
  <c r="AK73" i="26"/>
  <c r="AK74" i="26"/>
  <c r="AK75" i="26"/>
  <c r="AK76" i="26"/>
  <c r="AK77" i="26"/>
  <c r="AK78" i="26"/>
  <c r="AK79" i="26"/>
  <c r="AK80" i="26"/>
  <c r="AK81" i="26"/>
  <c r="AK82" i="26"/>
  <c r="AK83" i="26"/>
  <c r="AK84" i="26"/>
  <c r="AK85" i="26"/>
  <c r="AK86" i="26"/>
  <c r="AK87" i="26"/>
  <c r="AK88" i="26"/>
  <c r="AK89" i="26"/>
  <c r="AK90" i="26"/>
  <c r="AK91" i="26"/>
  <c r="AK92" i="26"/>
  <c r="AK93" i="26"/>
  <c r="AK94" i="26"/>
  <c r="AK95" i="26"/>
  <c r="AK96" i="26"/>
  <c r="AK97" i="26"/>
  <c r="AK98" i="26"/>
  <c r="AK99" i="26"/>
  <c r="AK100" i="26"/>
  <c r="AK101" i="26"/>
  <c r="AK102" i="26"/>
  <c r="AK103" i="26"/>
  <c r="AK104" i="26"/>
  <c r="AK105" i="26"/>
  <c r="AK6" i="26"/>
  <c r="AD105" i="26" l="1"/>
  <c r="AD104" i="26"/>
  <c r="AD103" i="26"/>
  <c r="AD102" i="26"/>
  <c r="AD101" i="26"/>
  <c r="AD100" i="26"/>
  <c r="AD99" i="26"/>
  <c r="AD98" i="26"/>
  <c r="AD97" i="26"/>
  <c r="AD96" i="26"/>
  <c r="AD95" i="26"/>
  <c r="AD94" i="26"/>
  <c r="AD93" i="26"/>
  <c r="AD92" i="26"/>
  <c r="AD91" i="26"/>
  <c r="AD90" i="26"/>
  <c r="AD89" i="26"/>
  <c r="AD88" i="26"/>
  <c r="AD87" i="26"/>
  <c r="AD86" i="26"/>
  <c r="AD85" i="26"/>
  <c r="AD84" i="26"/>
  <c r="AD83" i="26"/>
  <c r="AD82" i="26"/>
  <c r="AD81" i="26"/>
  <c r="AD80" i="26"/>
  <c r="AD79" i="26"/>
  <c r="AD78" i="26"/>
  <c r="AD77" i="26"/>
  <c r="AD76" i="26"/>
  <c r="AD75" i="26"/>
  <c r="AD74" i="26"/>
  <c r="AD73" i="26"/>
  <c r="AD72" i="26"/>
  <c r="AD71" i="26"/>
  <c r="AD70" i="26"/>
  <c r="AD69" i="26"/>
  <c r="AD68" i="26"/>
  <c r="AD67" i="26"/>
  <c r="AD66" i="26"/>
  <c r="AD65" i="26"/>
  <c r="AD64" i="26"/>
  <c r="AD63" i="26"/>
  <c r="AD62" i="26"/>
  <c r="AD61" i="26"/>
  <c r="AD60" i="26"/>
  <c r="AD59" i="26"/>
  <c r="AD58" i="26"/>
  <c r="AD57" i="26"/>
  <c r="AD56" i="26"/>
  <c r="AD55" i="26"/>
  <c r="AD54" i="26"/>
  <c r="AD53" i="26"/>
  <c r="AD52" i="26"/>
  <c r="AD51" i="26"/>
  <c r="AD50" i="26"/>
  <c r="AD49" i="26"/>
  <c r="AD48" i="26"/>
  <c r="AD47" i="26"/>
  <c r="AD46" i="26"/>
  <c r="AD45" i="26"/>
  <c r="AD44" i="26"/>
  <c r="AD43" i="26"/>
  <c r="AD42" i="26"/>
  <c r="AD41" i="26"/>
  <c r="AD40" i="26"/>
  <c r="AD39" i="26"/>
  <c r="AD38" i="26"/>
  <c r="AD37" i="26"/>
  <c r="AD36" i="26"/>
  <c r="AD35" i="26"/>
  <c r="AD34" i="26"/>
  <c r="AD33" i="26"/>
  <c r="AD32" i="26"/>
  <c r="AD31" i="26"/>
  <c r="AD30" i="26"/>
  <c r="AD29" i="26"/>
  <c r="AD28" i="26"/>
  <c r="AD27" i="26"/>
  <c r="AD26" i="26"/>
  <c r="AD25" i="26"/>
  <c r="AD24" i="26"/>
  <c r="AD23" i="26"/>
  <c r="AD22" i="26"/>
  <c r="AD21" i="26"/>
  <c r="AD20" i="26"/>
  <c r="AD19" i="26"/>
  <c r="AD17" i="26"/>
  <c r="AD16" i="26"/>
  <c r="AD15" i="26"/>
  <c r="AD14" i="26"/>
  <c r="AD13" i="26"/>
  <c r="AD12" i="26"/>
  <c r="AD11" i="26"/>
  <c r="AD10" i="26"/>
  <c r="AD9" i="26"/>
  <c r="AD8" i="26"/>
  <c r="AD7" i="26"/>
  <c r="AD6" i="26"/>
  <c r="AD18"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J14" i="26"/>
  <c r="AJ13" i="26"/>
  <c r="AJ12" i="26"/>
  <c r="AJ11" i="26"/>
  <c r="AJ10" i="26"/>
  <c r="AJ9" i="26"/>
  <c r="AJ8" i="26"/>
  <c r="AJ7" i="26"/>
  <c r="AJ6" i="26"/>
  <c r="C18" i="26"/>
  <c r="C17" i="26"/>
  <c r="C16" i="26"/>
  <c r="C15" i="26"/>
  <c r="C14" i="26"/>
  <c r="C13" i="26"/>
  <c r="C12" i="26"/>
  <c r="AF10" i="26"/>
  <c r="AF11" i="26"/>
  <c r="AF12" i="26"/>
  <c r="AF13" i="26"/>
  <c r="AF14" i="26"/>
  <c r="AF15" i="26"/>
  <c r="AF16" i="26"/>
  <c r="AF17" i="26"/>
  <c r="AF18" i="26"/>
  <c r="AF19" i="26"/>
  <c r="AF20" i="26"/>
  <c r="AF21" i="26"/>
  <c r="AF22" i="26"/>
  <c r="AF23" i="26"/>
  <c r="AF24" i="26"/>
  <c r="AF25" i="26"/>
  <c r="AF26" i="26"/>
  <c r="AF27" i="26"/>
  <c r="AF28" i="26"/>
  <c r="AF29" i="26"/>
  <c r="AF30" i="26"/>
  <c r="AF31" i="26"/>
  <c r="AF32" i="26"/>
  <c r="AF33" i="26"/>
  <c r="AF34" i="26"/>
  <c r="AF35" i="26"/>
  <c r="AF36" i="26"/>
  <c r="AF37" i="26"/>
  <c r="AF38" i="26"/>
  <c r="AF39" i="26"/>
  <c r="AF40" i="26"/>
  <c r="AF41" i="26"/>
  <c r="AF42" i="26"/>
  <c r="AF43" i="26"/>
  <c r="AF44" i="26"/>
  <c r="AF45" i="26"/>
  <c r="AF46" i="26"/>
  <c r="AF47" i="26"/>
  <c r="AF48" i="26"/>
  <c r="AF49" i="26"/>
  <c r="AF50" i="26"/>
  <c r="AF51" i="26"/>
  <c r="AF52" i="26"/>
  <c r="AF53" i="26"/>
  <c r="AF54" i="26"/>
  <c r="AF55" i="26"/>
  <c r="AF56" i="26"/>
  <c r="AF57" i="26"/>
  <c r="AF58" i="26"/>
  <c r="AF59" i="26"/>
  <c r="AF60" i="26"/>
  <c r="AF61" i="26"/>
  <c r="AF62" i="26"/>
  <c r="AF63" i="26"/>
  <c r="AF64" i="26"/>
  <c r="AF65" i="26"/>
  <c r="AF66" i="26"/>
  <c r="AF67"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6" i="26"/>
  <c r="AF7" i="26"/>
  <c r="AF8" i="26"/>
  <c r="AF9" i="26"/>
  <c r="AA7" i="26"/>
  <c r="AA8" i="26"/>
  <c r="AA9" i="26"/>
  <c r="AA10" i="26"/>
  <c r="AA11" i="26"/>
  <c r="AA12" i="26"/>
  <c r="AA13" i="26"/>
  <c r="AA14" i="26"/>
  <c r="AA15" i="26"/>
  <c r="AA16" i="26"/>
  <c r="AA17" i="26"/>
  <c r="AA18" i="26"/>
  <c r="AA19" i="26"/>
  <c r="AA20" i="26"/>
  <c r="AA21" i="26"/>
  <c r="AA22" i="26"/>
  <c r="AA23" i="26"/>
  <c r="AA24" i="26"/>
  <c r="AA25" i="26"/>
  <c r="AA26" i="26"/>
  <c r="AA27" i="26"/>
  <c r="AA28" i="26"/>
  <c r="AA29" i="26"/>
  <c r="AA30" i="26"/>
  <c r="AA31" i="26"/>
  <c r="AA32" i="26"/>
  <c r="AA33" i="26"/>
  <c r="AA34" i="26"/>
  <c r="AA35" i="26"/>
  <c r="AA36" i="26"/>
  <c r="AA37" i="26"/>
  <c r="AA38" i="26"/>
  <c r="AA39" i="26"/>
  <c r="AA40" i="26"/>
  <c r="AA41" i="26"/>
  <c r="AA42" i="26"/>
  <c r="AA43" i="26"/>
  <c r="AA44" i="26"/>
  <c r="AA45" i="26"/>
  <c r="AA46" i="26"/>
  <c r="AA47" i="26"/>
  <c r="AA48" i="26"/>
  <c r="AA49" i="26"/>
  <c r="AA50" i="26"/>
  <c r="AA51" i="26"/>
  <c r="AA52" i="26"/>
  <c r="AA53" i="26"/>
  <c r="AA54" i="26"/>
  <c r="AA55" i="26"/>
  <c r="AA56" i="26"/>
  <c r="AA57" i="26"/>
  <c r="AA58" i="26"/>
  <c r="AA59" i="26"/>
  <c r="AA60" i="26"/>
  <c r="AA61" i="26"/>
  <c r="AA62" i="26"/>
  <c r="AA63" i="26"/>
  <c r="AA64" i="26"/>
  <c r="AA65" i="26"/>
  <c r="AA66" i="26"/>
  <c r="AA67" i="26"/>
  <c r="AA68" i="26"/>
  <c r="AA69" i="26"/>
  <c r="AA70" i="26"/>
  <c r="AA71" i="26"/>
  <c r="AA72" i="26"/>
  <c r="AA73" i="26"/>
  <c r="AA74" i="26"/>
  <c r="AA75" i="26"/>
  <c r="AA76" i="26"/>
  <c r="AA77" i="26"/>
  <c r="AA78" i="26"/>
  <c r="AA79" i="26"/>
  <c r="AA80" i="26"/>
  <c r="AA81" i="26"/>
  <c r="AA82" i="26"/>
  <c r="AA83" i="26"/>
  <c r="AA84" i="26"/>
  <c r="AA85" i="26"/>
  <c r="AA86" i="26"/>
  <c r="AA87" i="26"/>
  <c r="AA88" i="26"/>
  <c r="AA89" i="26"/>
  <c r="AA90" i="26"/>
  <c r="AA91" i="26"/>
  <c r="AA92" i="26"/>
  <c r="AA93" i="26"/>
  <c r="AA94" i="26"/>
  <c r="AA95" i="26"/>
  <c r="AA96" i="26"/>
  <c r="AA97" i="26"/>
  <c r="AA98" i="26"/>
  <c r="AA99" i="26"/>
  <c r="AA100" i="26"/>
  <c r="AA101" i="26"/>
  <c r="AA102" i="26"/>
  <c r="AA103" i="26"/>
  <c r="AA104" i="26"/>
  <c r="AA105" i="26"/>
  <c r="E7" i="28"/>
  <c r="AA6"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7" i="26" l="1"/>
  <c r="D7" i="26"/>
  <c r="C8" i="26"/>
  <c r="D8" i="26"/>
  <c r="C9" i="26"/>
  <c r="C10" i="26"/>
  <c r="C11" i="26"/>
  <c r="D14" i="26"/>
  <c r="D15" i="26"/>
  <c r="D16" i="26"/>
  <c r="D17" i="26"/>
  <c r="D18" i="26"/>
  <c r="D19" i="26"/>
  <c r="D20" i="26"/>
  <c r="D21" i="26"/>
  <c r="D22" i="26"/>
  <c r="D23" i="26"/>
  <c r="D24" i="26"/>
  <c r="D25" i="26"/>
  <c r="D26" i="26"/>
  <c r="D27" i="26"/>
  <c r="D28" i="26"/>
  <c r="D29" i="26"/>
  <c r="D30" i="26"/>
  <c r="D31" i="26"/>
  <c r="D32" i="26"/>
  <c r="D33" i="26"/>
  <c r="D34" i="26"/>
  <c r="D35" i="26"/>
  <c r="D36" i="26"/>
  <c r="D37" i="26"/>
  <c r="D38" i="26"/>
  <c r="D39" i="26"/>
  <c r="D40" i="26"/>
  <c r="D41" i="26"/>
  <c r="D42" i="26"/>
  <c r="D43" i="26"/>
  <c r="D44" i="26"/>
  <c r="D45" i="26"/>
  <c r="D46" i="26"/>
  <c r="D47" i="26"/>
  <c r="D48" i="26"/>
  <c r="D49" i="26"/>
  <c r="D50" i="26"/>
  <c r="D51" i="26"/>
  <c r="D52" i="26"/>
  <c r="D53" i="26"/>
  <c r="D54" i="26"/>
  <c r="D55" i="26"/>
  <c r="D56" i="26"/>
  <c r="D57" i="26"/>
  <c r="D58" i="26"/>
  <c r="D59" i="26"/>
  <c r="D60" i="26"/>
  <c r="D61" i="26"/>
  <c r="D62" i="26"/>
  <c r="D63" i="26"/>
  <c r="D64" i="26"/>
  <c r="D65" i="26"/>
  <c r="D66" i="26"/>
  <c r="D67" i="26"/>
  <c r="D68" i="26"/>
  <c r="D69" i="26"/>
  <c r="D70" i="26"/>
  <c r="D71" i="26"/>
  <c r="D72" i="26"/>
  <c r="D73" i="26"/>
  <c r="D74" i="26"/>
  <c r="D75" i="26"/>
  <c r="D76" i="26"/>
  <c r="D77" i="26"/>
  <c r="D78" i="26"/>
  <c r="D79" i="26"/>
  <c r="D80" i="26"/>
  <c r="D81" i="26"/>
  <c r="D82" i="26"/>
  <c r="D83" i="26"/>
  <c r="D84" i="26"/>
  <c r="D85" i="26"/>
  <c r="D86" i="26"/>
  <c r="D87" i="26"/>
  <c r="D88" i="26"/>
  <c r="D89" i="26"/>
  <c r="D90" i="26"/>
  <c r="D91" i="26"/>
  <c r="D92" i="26"/>
  <c r="D93" i="26"/>
  <c r="D94" i="26"/>
  <c r="D95" i="26"/>
  <c r="D96" i="26"/>
  <c r="D97" i="26"/>
  <c r="D98" i="26"/>
  <c r="D99" i="26"/>
  <c r="D100" i="26"/>
  <c r="D101" i="26"/>
  <c r="D102" i="26"/>
  <c r="D103" i="26"/>
  <c r="D104" i="26"/>
  <c r="D105" i="26"/>
  <c r="D6" i="26"/>
  <c r="C6" i="26"/>
  <c r="AG105" i="26" l="1"/>
  <c r="AE105" i="26"/>
  <c r="AC105" i="26"/>
  <c r="AG104" i="26"/>
  <c r="AE104" i="26"/>
  <c r="AC104" i="26"/>
  <c r="AG103" i="26"/>
  <c r="AE103" i="26"/>
  <c r="AC103" i="26"/>
  <c r="AG102" i="26"/>
  <c r="AE102" i="26"/>
  <c r="AC102" i="26"/>
  <c r="AG101" i="26"/>
  <c r="AE101" i="26"/>
  <c r="AC101" i="26"/>
  <c r="AB101" i="26" s="1"/>
  <c r="AG100" i="26"/>
  <c r="AE100" i="26"/>
  <c r="AC100" i="26"/>
  <c r="AB100" i="26" s="1"/>
  <c r="AG99" i="26"/>
  <c r="AE99" i="26"/>
  <c r="AC99" i="26"/>
  <c r="AG98" i="26"/>
  <c r="AE98" i="26"/>
  <c r="AC98" i="26"/>
  <c r="AG97" i="26"/>
  <c r="AE97" i="26"/>
  <c r="AC97" i="26"/>
  <c r="AB97" i="26" s="1"/>
  <c r="AG96" i="26"/>
  <c r="AE96" i="26"/>
  <c r="AC96" i="26"/>
  <c r="AB96" i="26" s="1"/>
  <c r="AG95" i="26"/>
  <c r="AE95" i="26"/>
  <c r="AC95" i="26"/>
  <c r="AG94" i="26"/>
  <c r="AE94" i="26"/>
  <c r="AC94" i="26"/>
  <c r="AB94" i="26" s="1"/>
  <c r="AG93" i="26"/>
  <c r="AE93" i="26"/>
  <c r="AC93" i="26"/>
  <c r="AB93" i="26" s="1"/>
  <c r="AG92" i="26"/>
  <c r="AE92" i="26"/>
  <c r="AC92" i="26"/>
  <c r="AB92" i="26" s="1"/>
  <c r="AG91" i="26"/>
  <c r="AE91" i="26"/>
  <c r="AC91" i="26"/>
  <c r="AG90" i="26"/>
  <c r="AE90" i="26"/>
  <c r="AC90" i="26"/>
  <c r="AB90" i="26" s="1"/>
  <c r="AG89" i="26"/>
  <c r="AE89" i="26"/>
  <c r="AC89" i="26"/>
  <c r="AG88" i="26"/>
  <c r="AE88" i="26"/>
  <c r="AC88" i="26"/>
  <c r="AG87" i="26"/>
  <c r="AE87" i="26"/>
  <c r="AC87" i="26"/>
  <c r="AB87" i="26" s="1"/>
  <c r="AG86" i="26"/>
  <c r="AE86" i="26"/>
  <c r="AC86" i="26"/>
  <c r="AG85" i="26"/>
  <c r="AE85" i="26"/>
  <c r="AC85" i="26"/>
  <c r="AB85" i="26" s="1"/>
  <c r="AG84" i="26"/>
  <c r="AE84" i="26"/>
  <c r="AC84" i="26"/>
  <c r="AB84" i="26" s="1"/>
  <c r="AG83" i="26"/>
  <c r="AE83" i="26"/>
  <c r="AC83" i="26"/>
  <c r="AB83" i="26" s="1"/>
  <c r="AG82" i="26"/>
  <c r="AE82" i="26"/>
  <c r="AC82" i="26"/>
  <c r="AG81" i="26"/>
  <c r="AE81" i="26"/>
  <c r="AC81" i="26"/>
  <c r="AG80" i="26"/>
  <c r="AE80" i="26"/>
  <c r="AC80" i="26"/>
  <c r="AG79" i="26"/>
  <c r="AE79" i="26"/>
  <c r="AC79" i="26"/>
  <c r="AB79" i="26" s="1"/>
  <c r="AG78" i="26"/>
  <c r="AE78" i="26"/>
  <c r="AC78" i="26"/>
  <c r="AB78" i="26" s="1"/>
  <c r="AG77" i="26"/>
  <c r="AE77" i="26"/>
  <c r="AC77" i="26"/>
  <c r="AB77" i="26" s="1"/>
  <c r="AG76" i="26"/>
  <c r="AE76" i="26"/>
  <c r="AC76" i="26"/>
  <c r="AG75" i="26"/>
  <c r="AE75" i="26"/>
  <c r="AC75" i="26"/>
  <c r="AB75" i="26" s="1"/>
  <c r="AG74" i="26"/>
  <c r="AE74" i="26"/>
  <c r="AC74" i="26"/>
  <c r="AB74" i="26" s="1"/>
  <c r="AG73" i="26"/>
  <c r="AE73" i="26"/>
  <c r="AC73" i="26"/>
  <c r="AG72" i="26"/>
  <c r="AE72" i="26"/>
  <c r="AC72" i="26"/>
  <c r="AB72" i="26" s="1"/>
  <c r="AG71" i="26"/>
  <c r="AE71" i="26"/>
  <c r="AC71" i="26"/>
  <c r="AB71" i="26" s="1"/>
  <c r="AG70" i="26"/>
  <c r="AE70" i="26"/>
  <c r="AC70" i="26"/>
  <c r="AB70" i="26" s="1"/>
  <c r="AG69" i="26"/>
  <c r="AE69" i="26"/>
  <c r="AC69" i="26"/>
  <c r="AG68" i="26"/>
  <c r="AE68" i="26"/>
  <c r="AC68" i="26"/>
  <c r="AB68" i="26" s="1"/>
  <c r="AG67" i="26"/>
  <c r="AE67" i="26"/>
  <c r="AC67" i="26"/>
  <c r="AG66" i="26"/>
  <c r="AE66" i="26"/>
  <c r="AC66" i="26"/>
  <c r="AG65" i="26"/>
  <c r="AE65" i="26"/>
  <c r="AC65" i="26"/>
  <c r="AB65" i="26" s="1"/>
  <c r="AG64" i="26"/>
  <c r="AE64" i="26"/>
  <c r="AC64" i="26"/>
  <c r="AG63" i="26"/>
  <c r="AE63" i="26"/>
  <c r="AC63" i="26"/>
  <c r="AB63" i="26" s="1"/>
  <c r="AG62" i="26"/>
  <c r="AE62" i="26"/>
  <c r="AC62" i="26"/>
  <c r="AB62" i="26" s="1"/>
  <c r="AG61" i="26"/>
  <c r="AE61" i="26"/>
  <c r="AC61" i="26"/>
  <c r="AB61" i="26" s="1"/>
  <c r="AG60" i="26"/>
  <c r="AE60" i="26"/>
  <c r="AC60" i="26"/>
  <c r="AB60" i="26" s="1"/>
  <c r="AG59" i="26"/>
  <c r="AE59" i="26"/>
  <c r="AC59" i="26"/>
  <c r="AG58" i="26"/>
  <c r="AE58" i="26"/>
  <c r="AC58" i="26"/>
  <c r="AG57" i="26"/>
  <c r="AE57" i="26"/>
  <c r="AC57" i="26"/>
  <c r="AB57" i="26" s="1"/>
  <c r="AG56" i="26"/>
  <c r="AE56" i="26"/>
  <c r="AC56" i="26"/>
  <c r="AB56" i="26" s="1"/>
  <c r="AG55" i="26"/>
  <c r="AE55" i="26"/>
  <c r="AC55" i="26"/>
  <c r="AB55" i="26" s="1"/>
  <c r="AG54" i="26"/>
  <c r="AE54" i="26"/>
  <c r="AC54" i="26"/>
  <c r="AG53" i="26"/>
  <c r="AE53" i="26"/>
  <c r="AC53" i="26"/>
  <c r="AB53" i="26" s="1"/>
  <c r="AG52" i="26"/>
  <c r="AE52" i="26"/>
  <c r="AC52" i="26"/>
  <c r="AB52" i="26" s="1"/>
  <c r="AG51" i="26"/>
  <c r="AE51" i="26"/>
  <c r="AC51" i="26"/>
  <c r="AG50" i="26"/>
  <c r="AE50" i="26"/>
  <c r="AC50" i="26"/>
  <c r="AB50" i="26" s="1"/>
  <c r="AG49" i="26"/>
  <c r="AE49" i="26"/>
  <c r="AC49" i="26"/>
  <c r="AB49" i="26" s="1"/>
  <c r="AG48" i="26"/>
  <c r="AE48" i="26"/>
  <c r="AC48" i="26"/>
  <c r="AB48" i="26" s="1"/>
  <c r="AG47" i="26"/>
  <c r="AE47" i="26"/>
  <c r="AC47" i="26"/>
  <c r="AG46" i="26"/>
  <c r="AE46" i="26"/>
  <c r="AC46" i="26"/>
  <c r="AB46" i="26" s="1"/>
  <c r="AG45" i="26"/>
  <c r="AE45" i="26"/>
  <c r="AC45" i="26"/>
  <c r="AG44" i="26"/>
  <c r="AE44" i="26"/>
  <c r="AC44" i="26"/>
  <c r="AG43" i="26"/>
  <c r="AE43" i="26"/>
  <c r="AC43" i="26"/>
  <c r="AB43" i="26" s="1"/>
  <c r="AG42" i="26"/>
  <c r="AE42" i="26"/>
  <c r="AC42" i="26"/>
  <c r="AB42" i="26" s="1"/>
  <c r="AG41" i="26"/>
  <c r="AE41" i="26"/>
  <c r="AC41" i="26"/>
  <c r="AB41" i="26" s="1"/>
  <c r="AG40" i="26"/>
  <c r="AE40" i="26"/>
  <c r="AC40" i="26"/>
  <c r="AB40" i="26" s="1"/>
  <c r="AG39" i="26"/>
  <c r="AE39" i="26"/>
  <c r="AC39" i="26"/>
  <c r="AB39" i="26" s="1"/>
  <c r="AG38" i="26"/>
  <c r="AE38" i="26"/>
  <c r="AC38" i="26"/>
  <c r="AB38" i="26" s="1"/>
  <c r="AG37" i="26"/>
  <c r="AE37" i="26"/>
  <c r="AC37" i="26"/>
  <c r="AG36" i="26"/>
  <c r="AE36" i="26"/>
  <c r="AC36" i="26"/>
  <c r="AG35" i="26"/>
  <c r="AE35" i="26"/>
  <c r="AC35" i="26"/>
  <c r="AB35" i="26" s="1"/>
  <c r="AG34" i="26"/>
  <c r="AE34" i="26"/>
  <c r="AC34" i="26"/>
  <c r="AB34" i="26" s="1"/>
  <c r="AG33" i="26"/>
  <c r="AE33" i="26"/>
  <c r="AC33" i="26"/>
  <c r="AB33" i="26" s="1"/>
  <c r="AG32" i="26"/>
  <c r="AE32" i="26"/>
  <c r="AC32" i="26"/>
  <c r="AG31" i="26"/>
  <c r="AE31" i="26"/>
  <c r="AC31" i="26"/>
  <c r="AG30" i="26"/>
  <c r="AE30" i="26"/>
  <c r="AC30" i="26"/>
  <c r="AB30" i="26" s="1"/>
  <c r="AG29" i="26"/>
  <c r="AE29" i="26"/>
  <c r="AC29" i="26"/>
  <c r="AG28" i="26"/>
  <c r="AE28" i="26"/>
  <c r="AC28" i="26"/>
  <c r="AG27" i="26"/>
  <c r="AE27" i="26"/>
  <c r="AC27" i="26"/>
  <c r="AB27" i="26" s="1"/>
  <c r="AG26" i="26"/>
  <c r="AE26" i="26"/>
  <c r="AC26" i="26"/>
  <c r="AB26" i="26" s="1"/>
  <c r="AG25" i="26"/>
  <c r="AE25" i="26"/>
  <c r="AC25" i="26"/>
  <c r="AG24" i="26"/>
  <c r="AE24" i="26"/>
  <c r="AC24" i="26"/>
  <c r="AB24" i="26" s="1"/>
  <c r="AG23" i="26"/>
  <c r="AE23" i="26"/>
  <c r="AC23" i="26"/>
  <c r="AB23" i="26" s="1"/>
  <c r="AG22" i="26"/>
  <c r="AE22" i="26"/>
  <c r="AC22" i="26"/>
  <c r="AG21" i="26"/>
  <c r="AE21" i="26"/>
  <c r="AC21" i="26"/>
  <c r="AB21" i="26" s="1"/>
  <c r="AG20" i="26"/>
  <c r="AE20" i="26"/>
  <c r="AC20" i="26"/>
  <c r="AG19" i="26"/>
  <c r="AE19" i="26"/>
  <c r="AC19" i="26"/>
  <c r="AB19" i="26" s="1"/>
  <c r="AG18" i="26"/>
  <c r="AE18" i="26"/>
  <c r="AC18" i="26"/>
  <c r="AB18" i="26" s="1"/>
  <c r="AG17" i="26"/>
  <c r="AE17" i="26"/>
  <c r="AC17" i="26"/>
  <c r="AB17" i="26" s="1"/>
  <c r="AG16" i="26"/>
  <c r="AE16" i="26"/>
  <c r="AC16" i="26"/>
  <c r="AB16" i="26" s="1"/>
  <c r="AG15" i="26"/>
  <c r="AE15" i="26"/>
  <c r="AC15" i="26"/>
  <c r="AG14" i="26"/>
  <c r="AE14" i="26"/>
  <c r="AC14" i="26"/>
  <c r="AG13" i="26"/>
  <c r="AE13" i="26"/>
  <c r="AC13" i="26"/>
  <c r="AB13" i="26" s="1"/>
  <c r="AG12" i="26"/>
  <c r="AE12" i="26"/>
  <c r="AC12" i="26"/>
  <c r="AB12" i="26" s="1"/>
  <c r="AG11" i="26"/>
  <c r="AE11" i="26"/>
  <c r="AC11" i="26"/>
  <c r="AB11" i="26" s="1"/>
  <c r="AG10" i="26"/>
  <c r="AE10" i="26"/>
  <c r="AC10" i="26"/>
  <c r="AG9" i="26"/>
  <c r="AE9" i="26"/>
  <c r="AC9" i="26"/>
  <c r="AB9" i="26" s="1"/>
  <c r="AG8" i="26"/>
  <c r="AE8" i="26"/>
  <c r="AC8" i="26"/>
  <c r="AG7" i="26"/>
  <c r="AE7" i="26"/>
  <c r="AC7" i="26"/>
  <c r="AC6" i="26"/>
  <c r="AG6" i="26"/>
  <c r="AE6" i="26"/>
  <c r="AB6" i="26" l="1"/>
  <c r="J6" i="26" s="1"/>
  <c r="Z6" i="26" s="1"/>
  <c r="AB105" i="26"/>
  <c r="Z105" i="26" s="1"/>
  <c r="AB20" i="26"/>
  <c r="AB31" i="26"/>
  <c r="AB28" i="26"/>
  <c r="AB14" i="26"/>
  <c r="AB99" i="26"/>
  <c r="AB64" i="26"/>
  <c r="AB86" i="26"/>
  <c r="AB36" i="26"/>
  <c r="AB58" i="26"/>
  <c r="AB80" i="26"/>
  <c r="AB102" i="26"/>
  <c r="AB7" i="26"/>
  <c r="AB29" i="26"/>
  <c r="AB51" i="26"/>
  <c r="AB73" i="26"/>
  <c r="AB95" i="26"/>
  <c r="AB22" i="26"/>
  <c r="AB66" i="26"/>
  <c r="AB88" i="26"/>
  <c r="AB44" i="26"/>
  <c r="AB15" i="26"/>
  <c r="AB37" i="26"/>
  <c r="AB59" i="26"/>
  <c r="AB81" i="26"/>
  <c r="AB103" i="26"/>
  <c r="AB45" i="26"/>
  <c r="AB67" i="26"/>
  <c r="AB89" i="26"/>
  <c r="AB82" i="26"/>
  <c r="AB104" i="26"/>
  <c r="Z104" i="26" s="1"/>
  <c r="AB10" i="26"/>
  <c r="Z10" i="26" s="1"/>
  <c r="AB32" i="26"/>
  <c r="AB54" i="26"/>
  <c r="AB76" i="26"/>
  <c r="AB98" i="26"/>
  <c r="AB8" i="26"/>
  <c r="Z8" i="26" s="1"/>
  <c r="AB25" i="26"/>
  <c r="AB47" i="26"/>
  <c r="AB69" i="26"/>
  <c r="AB91" i="26"/>
  <c r="Z9" i="26"/>
  <c r="Z13" i="26"/>
  <c r="Z11" i="26"/>
  <c r="J7" i="26" l="1"/>
  <c r="Z7" i="26" s="1"/>
  <c r="Z12" i="26"/>
  <c r="Z14" i="26"/>
  <c r="K105" i="24"/>
  <c r="G105" i="24"/>
  <c r="H105" i="24" s="1"/>
  <c r="K104" i="24"/>
  <c r="G104" i="24"/>
  <c r="H104" i="24" s="1"/>
  <c r="K103" i="24"/>
  <c r="G103" i="24"/>
  <c r="H103" i="24" s="1"/>
  <c r="L103" i="24" s="1"/>
  <c r="N103" i="24" s="1"/>
  <c r="K102" i="24"/>
  <c r="G102" i="24"/>
  <c r="H102" i="24" s="1"/>
  <c r="L102" i="24" s="1"/>
  <c r="N102" i="24" s="1"/>
  <c r="K101" i="24"/>
  <c r="G101" i="24"/>
  <c r="H101" i="24" s="1"/>
  <c r="K100" i="24"/>
  <c r="G100" i="24"/>
  <c r="H100" i="24" s="1"/>
  <c r="K99" i="24"/>
  <c r="G99" i="24"/>
  <c r="H99" i="24" s="1"/>
  <c r="K98" i="24"/>
  <c r="G98" i="24"/>
  <c r="H98" i="24" s="1"/>
  <c r="K97" i="24"/>
  <c r="G97" i="24"/>
  <c r="H97" i="24" s="1"/>
  <c r="K96" i="24"/>
  <c r="G96" i="24"/>
  <c r="H96" i="24" s="1"/>
  <c r="L96" i="24" s="1"/>
  <c r="N96" i="24" s="1"/>
  <c r="K95" i="24"/>
  <c r="G95" i="24"/>
  <c r="H95" i="24" s="1"/>
  <c r="L95" i="24" s="1"/>
  <c r="N95" i="24" s="1"/>
  <c r="K94" i="24"/>
  <c r="G94" i="24"/>
  <c r="H94" i="24" s="1"/>
  <c r="L94" i="24" s="1"/>
  <c r="N94" i="24" s="1"/>
  <c r="K93" i="24"/>
  <c r="G93" i="24"/>
  <c r="H93" i="24" s="1"/>
  <c r="K92" i="24"/>
  <c r="G92" i="24"/>
  <c r="H92" i="24" s="1"/>
  <c r="K91" i="24"/>
  <c r="G91" i="24"/>
  <c r="H91" i="24" s="1"/>
  <c r="K90" i="24"/>
  <c r="G90" i="24"/>
  <c r="H90" i="24" s="1"/>
  <c r="K89" i="24"/>
  <c r="G89" i="24"/>
  <c r="H89" i="24" s="1"/>
  <c r="K88" i="24"/>
  <c r="G88" i="24"/>
  <c r="H88" i="24" s="1"/>
  <c r="L88" i="24" s="1"/>
  <c r="N88" i="24" s="1"/>
  <c r="K87" i="24"/>
  <c r="G87" i="24"/>
  <c r="H87" i="24" s="1"/>
  <c r="L87" i="24" s="1"/>
  <c r="N87" i="24" s="1"/>
  <c r="K86" i="24"/>
  <c r="G86" i="24"/>
  <c r="H86" i="24" s="1"/>
  <c r="L86" i="24" s="1"/>
  <c r="N86" i="24" s="1"/>
  <c r="K85" i="24"/>
  <c r="G85" i="24"/>
  <c r="H85" i="24" s="1"/>
  <c r="L85" i="24" s="1"/>
  <c r="N85" i="24" s="1"/>
  <c r="K84" i="24"/>
  <c r="G84" i="24"/>
  <c r="H84" i="24" s="1"/>
  <c r="K83" i="24"/>
  <c r="G83" i="24"/>
  <c r="H83" i="24" s="1"/>
  <c r="K82" i="24"/>
  <c r="G82" i="24"/>
  <c r="H82" i="24" s="1"/>
  <c r="K81" i="24"/>
  <c r="G81" i="24"/>
  <c r="H81" i="24" s="1"/>
  <c r="K80" i="24"/>
  <c r="G80" i="24"/>
  <c r="H80" i="24" s="1"/>
  <c r="L80" i="24" s="1"/>
  <c r="N80" i="24" s="1"/>
  <c r="K79" i="24"/>
  <c r="G79" i="24"/>
  <c r="H79" i="24" s="1"/>
  <c r="L79" i="24" s="1"/>
  <c r="N79" i="24" s="1"/>
  <c r="K78" i="24"/>
  <c r="G78" i="24"/>
  <c r="H78" i="24" s="1"/>
  <c r="K77" i="24"/>
  <c r="G77" i="24"/>
  <c r="H77" i="24" s="1"/>
  <c r="K76" i="24"/>
  <c r="G76" i="24"/>
  <c r="H76" i="24" s="1"/>
  <c r="K75" i="24"/>
  <c r="G75" i="24"/>
  <c r="H75" i="24" s="1"/>
  <c r="K74" i="24"/>
  <c r="G74" i="24"/>
  <c r="H74" i="24" s="1"/>
  <c r="K73" i="24"/>
  <c r="G73" i="24"/>
  <c r="H73" i="24" s="1"/>
  <c r="K72" i="24"/>
  <c r="G72" i="24"/>
  <c r="H72" i="24" s="1"/>
  <c r="K71" i="24"/>
  <c r="G71" i="24"/>
  <c r="H71" i="24" s="1"/>
  <c r="K70" i="24"/>
  <c r="G70" i="24"/>
  <c r="H70" i="24" s="1"/>
  <c r="L70" i="24" s="1"/>
  <c r="N70" i="24" s="1"/>
  <c r="K69" i="24"/>
  <c r="G69" i="24"/>
  <c r="H69" i="24" s="1"/>
  <c r="K68" i="24"/>
  <c r="G68" i="24"/>
  <c r="H68" i="24" s="1"/>
  <c r="K67" i="24"/>
  <c r="G67" i="24"/>
  <c r="H67" i="24" s="1"/>
  <c r="K66" i="24"/>
  <c r="G66" i="24"/>
  <c r="H66" i="24" s="1"/>
  <c r="K65" i="24"/>
  <c r="G65" i="24"/>
  <c r="H65" i="24" s="1"/>
  <c r="K64" i="24"/>
  <c r="G64" i="24"/>
  <c r="H64" i="24" s="1"/>
  <c r="K63" i="24"/>
  <c r="G63" i="24"/>
  <c r="H63" i="24" s="1"/>
  <c r="K62" i="24"/>
  <c r="G62" i="24"/>
  <c r="H62" i="24" s="1"/>
  <c r="L62" i="24" s="1"/>
  <c r="N62" i="24" s="1"/>
  <c r="K61" i="24"/>
  <c r="G61" i="24"/>
  <c r="H61" i="24" s="1"/>
  <c r="K60" i="24"/>
  <c r="G60" i="24"/>
  <c r="H60" i="24" s="1"/>
  <c r="K59" i="24"/>
  <c r="G59" i="24"/>
  <c r="H59" i="24" s="1"/>
  <c r="K58" i="24"/>
  <c r="G58" i="24"/>
  <c r="H58" i="24" s="1"/>
  <c r="K57" i="24"/>
  <c r="G57" i="24"/>
  <c r="H57" i="24" s="1"/>
  <c r="K56" i="24"/>
  <c r="G56" i="24"/>
  <c r="H56" i="24" s="1"/>
  <c r="K55" i="24"/>
  <c r="G55" i="24"/>
  <c r="H55" i="24" s="1"/>
  <c r="K54" i="24"/>
  <c r="G54" i="24"/>
  <c r="H54" i="24" s="1"/>
  <c r="L54" i="24" s="1"/>
  <c r="N54" i="24" s="1"/>
  <c r="K53" i="24"/>
  <c r="G53" i="24"/>
  <c r="H53" i="24" s="1"/>
  <c r="K52" i="24"/>
  <c r="G52" i="24"/>
  <c r="H52" i="24" s="1"/>
  <c r="K51" i="24"/>
  <c r="G51" i="24"/>
  <c r="H51" i="24" s="1"/>
  <c r="K50" i="24"/>
  <c r="G50" i="24"/>
  <c r="H50" i="24" s="1"/>
  <c r="K49" i="24"/>
  <c r="G49" i="24"/>
  <c r="H49" i="24" s="1"/>
  <c r="K48" i="24"/>
  <c r="G48" i="24"/>
  <c r="H48" i="24" s="1"/>
  <c r="K47" i="24"/>
  <c r="G47" i="24"/>
  <c r="H47" i="24" s="1"/>
  <c r="K46" i="24"/>
  <c r="G46" i="24"/>
  <c r="H46" i="24" s="1"/>
  <c r="L46" i="24" s="1"/>
  <c r="N46" i="24" s="1"/>
  <c r="K45" i="24"/>
  <c r="G45" i="24"/>
  <c r="H45" i="24" s="1"/>
  <c r="L45" i="24" s="1"/>
  <c r="N45" i="24" s="1"/>
  <c r="K44" i="24"/>
  <c r="G44" i="24"/>
  <c r="H44" i="24" s="1"/>
  <c r="K43" i="24"/>
  <c r="G43" i="24"/>
  <c r="H43" i="24" s="1"/>
  <c r="K42" i="24"/>
  <c r="G42" i="24"/>
  <c r="H42" i="24" s="1"/>
  <c r="K41" i="24"/>
  <c r="G41" i="24"/>
  <c r="H41" i="24" s="1"/>
  <c r="K40" i="24"/>
  <c r="G40" i="24"/>
  <c r="H40" i="24" s="1"/>
  <c r="K39" i="24"/>
  <c r="G39" i="24"/>
  <c r="H39" i="24" s="1"/>
  <c r="K38" i="24"/>
  <c r="G38" i="24"/>
  <c r="H38" i="24" s="1"/>
  <c r="L38" i="24" s="1"/>
  <c r="N38" i="24" s="1"/>
  <c r="K37" i="24"/>
  <c r="G37" i="24"/>
  <c r="H37" i="24" s="1"/>
  <c r="L37" i="24" s="1"/>
  <c r="N37" i="24" s="1"/>
  <c r="K36" i="24"/>
  <c r="G36" i="24"/>
  <c r="H36" i="24" s="1"/>
  <c r="K35" i="24"/>
  <c r="G35" i="24"/>
  <c r="H35" i="24" s="1"/>
  <c r="K34" i="24"/>
  <c r="G34" i="24"/>
  <c r="H34" i="24" s="1"/>
  <c r="K33" i="24"/>
  <c r="G33" i="24"/>
  <c r="H33" i="24" s="1"/>
  <c r="K32" i="24"/>
  <c r="G32" i="24"/>
  <c r="H32" i="24" s="1"/>
  <c r="K31" i="24"/>
  <c r="G31" i="24"/>
  <c r="H31" i="24" s="1"/>
  <c r="K30" i="24"/>
  <c r="G30" i="24"/>
  <c r="H30" i="24" s="1"/>
  <c r="L30" i="24" s="1"/>
  <c r="N30" i="24" s="1"/>
  <c r="K29" i="24"/>
  <c r="G29" i="24"/>
  <c r="H29" i="24" s="1"/>
  <c r="L29" i="24" s="1"/>
  <c r="N29" i="24" s="1"/>
  <c r="K28" i="24"/>
  <c r="G28" i="24"/>
  <c r="H28" i="24" s="1"/>
  <c r="K27" i="24"/>
  <c r="G27" i="24"/>
  <c r="H27" i="24" s="1"/>
  <c r="K26" i="24"/>
  <c r="G26" i="24"/>
  <c r="H26" i="24" s="1"/>
  <c r="K25" i="24"/>
  <c r="G25" i="24"/>
  <c r="H25" i="24" s="1"/>
  <c r="K24" i="24"/>
  <c r="G24" i="24"/>
  <c r="H24" i="24" s="1"/>
  <c r="K23" i="24"/>
  <c r="G23" i="24"/>
  <c r="H23" i="24" s="1"/>
  <c r="L23" i="24" s="1"/>
  <c r="N23" i="24" s="1"/>
  <c r="K22" i="24"/>
  <c r="G22" i="24"/>
  <c r="H22" i="24" s="1"/>
  <c r="L22" i="24" s="1"/>
  <c r="N22" i="24" s="1"/>
  <c r="K21" i="24"/>
  <c r="G21" i="24"/>
  <c r="H21" i="24" s="1"/>
  <c r="L21" i="24" s="1"/>
  <c r="N21" i="24" s="1"/>
  <c r="K20" i="24"/>
  <c r="G20" i="24"/>
  <c r="H20" i="24" s="1"/>
  <c r="K19" i="24"/>
  <c r="G19" i="24"/>
  <c r="H19" i="24" s="1"/>
  <c r="K18" i="24"/>
  <c r="G18" i="24"/>
  <c r="H18" i="24" s="1"/>
  <c r="K17" i="24"/>
  <c r="G17" i="24"/>
  <c r="H17" i="24" s="1"/>
  <c r="K16" i="24"/>
  <c r="G16" i="24"/>
  <c r="H16" i="24" s="1"/>
  <c r="L16" i="24" s="1"/>
  <c r="N16" i="24" s="1"/>
  <c r="K15" i="24"/>
  <c r="G15" i="24"/>
  <c r="H15" i="24" s="1"/>
  <c r="K14" i="24"/>
  <c r="G14" i="24"/>
  <c r="H14" i="24" s="1"/>
  <c r="K13" i="24"/>
  <c r="G13" i="24"/>
  <c r="H13" i="24" s="1"/>
  <c r="K12" i="24"/>
  <c r="G12" i="24"/>
  <c r="H12" i="24" s="1"/>
  <c r="K11" i="24"/>
  <c r="G11" i="24"/>
  <c r="H11" i="24" s="1"/>
  <c r="K10" i="24"/>
  <c r="G10" i="24"/>
  <c r="H10" i="24" s="1"/>
  <c r="K9" i="24"/>
  <c r="G9" i="24"/>
  <c r="H9" i="24" s="1"/>
  <c r="K8" i="24"/>
  <c r="G8" i="24"/>
  <c r="H8" i="24" s="1"/>
  <c r="K7" i="24"/>
  <c r="G7" i="24"/>
  <c r="H7" i="24" s="1"/>
  <c r="K6" i="24"/>
  <c r="G6" i="24"/>
  <c r="H6" i="24" s="1"/>
  <c r="L104" i="24" l="1"/>
  <c r="N104" i="24" s="1"/>
  <c r="L17" i="24"/>
  <c r="N17" i="24" s="1"/>
  <c r="L25" i="24"/>
  <c r="N25" i="24" s="1"/>
  <c r="L33" i="24"/>
  <c r="N33" i="24" s="1"/>
  <c r="L41" i="24"/>
  <c r="N41" i="24" s="1"/>
  <c r="L57" i="24"/>
  <c r="N57" i="24" s="1"/>
  <c r="L65" i="24"/>
  <c r="N65" i="24" s="1"/>
  <c r="L81" i="24"/>
  <c r="N81" i="24" s="1"/>
  <c r="L89" i="24"/>
  <c r="N89" i="24" s="1"/>
  <c r="L97" i="24"/>
  <c r="N97" i="24" s="1"/>
  <c r="B13" i="36" a="1"/>
  <c r="B13" i="35" a="1"/>
  <c r="B13" i="34" a="1"/>
  <c r="I6" i="27" a="1"/>
  <c r="G6" i="27" a="1"/>
  <c r="H6" i="27" a="1"/>
  <c r="F6" i="27" a="1"/>
  <c r="L19" i="24"/>
  <c r="N19" i="24" s="1"/>
  <c r="L35" i="24"/>
  <c r="N35" i="24" s="1"/>
  <c r="L43" i="24"/>
  <c r="N43" i="24" s="1"/>
  <c r="L51" i="24"/>
  <c r="N51" i="24" s="1"/>
  <c r="L59" i="24"/>
  <c r="N59" i="24" s="1"/>
  <c r="L67" i="24"/>
  <c r="N67" i="24" s="1"/>
  <c r="L83" i="24"/>
  <c r="N83" i="24" s="1"/>
  <c r="L91" i="24"/>
  <c r="N91" i="24" s="1"/>
  <c r="L99" i="24"/>
  <c r="N99" i="24" s="1"/>
  <c r="L32" i="24"/>
  <c r="N32" i="24" s="1"/>
  <c r="L18" i="24"/>
  <c r="N18" i="24" s="1"/>
  <c r="L26" i="24"/>
  <c r="N26" i="24" s="1"/>
  <c r="L34" i="24"/>
  <c r="N34" i="24" s="1"/>
  <c r="L42" i="24"/>
  <c r="N42" i="24" s="1"/>
  <c r="L50" i="24"/>
  <c r="N50" i="24" s="1"/>
  <c r="L58" i="24"/>
  <c r="N58" i="24" s="1"/>
  <c r="L66" i="24"/>
  <c r="N66" i="24" s="1"/>
  <c r="L74" i="24"/>
  <c r="N74" i="24" s="1"/>
  <c r="L82" i="24"/>
  <c r="N82" i="24" s="1"/>
  <c r="L90" i="24"/>
  <c r="N90" i="24" s="1"/>
  <c r="L98" i="24"/>
  <c r="N98" i="24" s="1"/>
  <c r="L20" i="24"/>
  <c r="N20" i="24" s="1"/>
  <c r="L28" i="24"/>
  <c r="N28" i="24" s="1"/>
  <c r="L36" i="24"/>
  <c r="N36" i="24" s="1"/>
  <c r="L44" i="24"/>
  <c r="N44" i="24" s="1"/>
  <c r="L52" i="24"/>
  <c r="N52" i="24" s="1"/>
  <c r="L60" i="24"/>
  <c r="N60" i="24" s="1"/>
  <c r="L68" i="24"/>
  <c r="N68" i="24" s="1"/>
  <c r="L76" i="24"/>
  <c r="N76" i="24" s="1"/>
  <c r="L84" i="24"/>
  <c r="N84" i="24" s="1"/>
  <c r="L92" i="24"/>
  <c r="N92" i="24" s="1"/>
  <c r="L100" i="24"/>
  <c r="N100" i="24" s="1"/>
  <c r="L53" i="24"/>
  <c r="N53" i="24" s="1"/>
  <c r="L61" i="24"/>
  <c r="N61" i="24" s="1"/>
  <c r="L69" i="24"/>
  <c r="N69" i="24" s="1"/>
  <c r="L77" i="24"/>
  <c r="N77" i="24" s="1"/>
  <c r="L14" i="24"/>
  <c r="N14" i="24" s="1"/>
  <c r="L101" i="24"/>
  <c r="N101" i="24" s="1"/>
  <c r="L31" i="24"/>
  <c r="N31" i="24" s="1"/>
  <c r="L39" i="24"/>
  <c r="N39" i="24" s="1"/>
  <c r="L47" i="24"/>
  <c r="N47" i="24" s="1"/>
  <c r="L55" i="24"/>
  <c r="N55" i="24" s="1"/>
  <c r="L63" i="24"/>
  <c r="N63" i="24" s="1"/>
  <c r="L71" i="24"/>
  <c r="N71" i="24" s="1"/>
  <c r="L24" i="24"/>
  <c r="N24" i="24" s="1"/>
  <c r="L40" i="24"/>
  <c r="N40" i="24" s="1"/>
  <c r="L48" i="24"/>
  <c r="N48" i="24" s="1"/>
  <c r="L56" i="24"/>
  <c r="N56" i="24" s="1"/>
  <c r="L64" i="24"/>
  <c r="N64" i="24" s="1"/>
  <c r="L72" i="24"/>
  <c r="N72" i="24" s="1"/>
  <c r="L15" i="24"/>
  <c r="N15" i="24" s="1"/>
  <c r="L93" i="24"/>
  <c r="N93" i="24" s="1"/>
  <c r="L78" i="24"/>
  <c r="N78" i="24" s="1"/>
  <c r="L49" i="24"/>
  <c r="N49" i="24" s="1"/>
  <c r="L73" i="24"/>
  <c r="N73" i="24" s="1"/>
  <c r="L12" i="24"/>
  <c r="N12" i="24" s="1"/>
  <c r="L27" i="24"/>
  <c r="N27" i="24" s="1"/>
  <c r="L75" i="24"/>
  <c r="N75" i="24" s="1"/>
  <c r="B13" i="28" a="1"/>
  <c r="L10" i="24"/>
  <c r="N10" i="24" s="1"/>
  <c r="L9" i="24"/>
  <c r="N9" i="24" s="1"/>
  <c r="L105" i="24"/>
  <c r="N105" i="24" s="1"/>
  <c r="L8" i="24"/>
  <c r="N8" i="24" s="1"/>
  <c r="L6" i="24"/>
  <c r="N6" i="24" s="1"/>
  <c r="L13" i="24"/>
  <c r="N13" i="24" s="1"/>
  <c r="L11" i="24"/>
  <c r="N11" i="24" s="1"/>
  <c r="L7" i="24"/>
  <c r="N7" i="24" s="1"/>
  <c r="B13" i="39" l="1" a="1"/>
  <c r="D6" i="27" a="1"/>
  <c r="C6" i="27" a="1"/>
  <c r="B6" i="27" a="1"/>
  <c r="B13" i="37" a="1"/>
  <c r="B13" i="38"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D5" authorId="0" shapeId="0" xr:uid="{9710D611-600C-4017-8BAD-95E3194F72C0}">
      <text>
        <r>
          <rPr>
            <sz val="10"/>
            <color indexed="81"/>
            <rFont val="Avenir Next LT Pro"/>
            <family val="2"/>
            <scheme val="major"/>
          </rPr>
          <t>The productive area includes the area the crop is grown, wheel tracks and uncropped beds, as
well as headlands and races. Buildings and areas in long-term pasture should be excluded from the productive area calculated.</t>
        </r>
      </text>
    </comment>
    <comment ref="E5" authorId="0" shapeId="0" xr:uid="{C6D64E19-82B1-4CBF-A09A-00952BC0B25A}">
      <text>
        <r>
          <rPr>
            <sz val="10"/>
            <color indexed="81"/>
            <rFont val="Avenir Next LT Pro"/>
            <family val="2"/>
            <scheme val="major"/>
          </rPr>
          <t>Use farm rainfall records, or regional averages - StatsNZ provides this information (https://www.stats.govt.nz/indicators/rainfall/)</t>
        </r>
      </text>
    </comment>
    <comment ref="F5" authorId="0" shapeId="0" xr:uid="{DF9C764D-B1EF-4AED-A4CA-A8BD59D67003}">
      <text>
        <r>
          <rPr>
            <sz val="10"/>
            <color indexed="81"/>
            <rFont val="Avenir Next LT Pro"/>
            <family val="2"/>
            <scheme val="major"/>
          </rPr>
          <t>S-Map Online covers a the majority of horticultural production land in New Zealand (https://smap.landcareresearch.co.nz/maps-and-tools/app). Select the 'Soil Moisture - Profile Available Water in 1m' layer.
If your operation isn't covered by S-map, then search for the 'FSL Profile Available Water' layer on the LRIS portal (https://lris.scinfo.org.nz/).</t>
        </r>
      </text>
    </comment>
    <comment ref="I5" authorId="0" shapeId="0" xr:uid="{68F09561-A71E-471E-AC11-F18ADA7EA809}">
      <text>
        <r>
          <rPr>
            <sz val="10"/>
            <color indexed="81"/>
            <rFont val="Avenir Next LT Pro"/>
            <family val="2"/>
            <scheme val="major"/>
          </rPr>
          <t xml:space="preserve">Add up all the nitrogen components in fertiliser and organic inputs used on the block in a 12-month period, and divide by the productive area (ha).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K4" authorId="0" shapeId="0" xr:uid="{8AE7CF91-AB8C-4F61-A300-C2B42E594A5E}">
      <text>
        <r>
          <rPr>
            <sz val="11"/>
            <color indexed="81"/>
            <rFont val="Tahoma"/>
            <family val="2"/>
          </rPr>
          <t>https://www.vri.org.nz/esc/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9E879072-D662-45CA-B270-A1BE1164F722}">
      <text>
        <r>
          <rPr>
            <sz val="9"/>
            <color indexed="81"/>
            <rFont val="Tahoma"/>
            <family val="2"/>
          </rPr>
          <t>N/A if no irrigation systems.</t>
        </r>
      </text>
    </comment>
    <comment ref="E19" authorId="0" shapeId="0" xr:uid="{AA37C48C-C14B-450F-8613-C584F92063A0}">
      <text>
        <r>
          <rPr>
            <sz val="9"/>
            <color indexed="81"/>
            <rFont val="Tahoma"/>
            <family val="2"/>
          </rPr>
          <t>Refer to erosion &amp; P loss risk assessment and practices to implement on Erosion tabs</t>
        </r>
      </text>
    </comment>
    <comment ref="E26" authorId="0" shapeId="0" xr:uid="{2AF1CB0F-ACDD-4171-8F3D-B6CA8711C569}">
      <text>
        <r>
          <rPr>
            <sz val="9"/>
            <color indexed="81"/>
            <rFont val="Tahoma"/>
            <family val="2"/>
          </rPr>
          <t>N/A for permanent horticulture</t>
        </r>
      </text>
    </comment>
    <comment ref="E28" authorId="0" shapeId="0" xr:uid="{25A516D4-3A51-43AE-B713-76DE23CBEF62}">
      <text>
        <r>
          <rPr>
            <sz val="9"/>
            <color indexed="81"/>
            <rFont val="Tahoma"/>
            <family val="2"/>
          </rPr>
          <t>N/A for permanent horticulture</t>
        </r>
      </text>
    </comment>
    <comment ref="E35" authorId="0" shapeId="0" xr:uid="{028A08B0-1DC2-45E6-AAA0-2612117498BA}">
      <text>
        <r>
          <rPr>
            <sz val="9"/>
            <color indexed="81"/>
            <rFont val="Tahoma"/>
            <family val="2"/>
          </rPr>
          <t>N/A for permanent horticulture</t>
        </r>
      </text>
    </comment>
    <comment ref="E36" authorId="0" shapeId="0" xr:uid="{006E7BF1-3CF4-44FC-8D65-4F179D5660D7}">
      <text>
        <r>
          <rPr>
            <sz val="9"/>
            <color indexed="81"/>
            <rFont val="Tahoma"/>
            <family val="2"/>
          </rPr>
          <t>N/A for permanent horticulture</t>
        </r>
      </text>
    </comment>
    <comment ref="E46" authorId="0" shapeId="0" xr:uid="{FA1D8019-8408-47BE-9F7A-CB7811ED326D}">
      <text>
        <r>
          <rPr>
            <sz val="9"/>
            <color indexed="81"/>
            <rFont val="Tahoma"/>
            <family val="2"/>
          </rPr>
          <t>N/A for permanent horticulture</t>
        </r>
      </text>
    </comment>
    <comment ref="E49" authorId="0" shapeId="0" xr:uid="{390C512F-E413-452B-AE10-97107D7939B0}">
      <text>
        <r>
          <rPr>
            <sz val="9"/>
            <color indexed="81"/>
            <rFont val="Tahoma"/>
            <family val="2"/>
          </rPr>
          <t>N/A for permanent horticulture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4F989A65-DBA7-4793-835A-C14646515C6C}">
      <text>
        <r>
          <rPr>
            <sz val="9"/>
            <color indexed="81"/>
            <rFont val="Tahoma"/>
            <family val="2"/>
          </rPr>
          <t>N/A if no irrigation systems.</t>
        </r>
      </text>
    </comment>
    <comment ref="E19" authorId="0" shapeId="0" xr:uid="{3D72CD4F-5F0B-44C7-B6FA-5165571F4FEE}">
      <text>
        <r>
          <rPr>
            <sz val="9"/>
            <color indexed="81"/>
            <rFont val="Tahoma"/>
            <family val="2"/>
          </rPr>
          <t>Refer to erosion &amp; P loss risk assessment and practices to implement on Erosion tabs</t>
        </r>
      </text>
    </comment>
    <comment ref="E27" authorId="0" shapeId="0" xr:uid="{978527FB-B3C1-44BA-816C-26B568ADF252}">
      <text>
        <r>
          <rPr>
            <sz val="9"/>
            <color indexed="81"/>
            <rFont val="Tahoma"/>
            <family val="2"/>
          </rPr>
          <t>N/A for permanent horticulture</t>
        </r>
      </text>
    </comment>
    <comment ref="E28" authorId="0" shapeId="0" xr:uid="{CF149B76-A3E3-48FA-A36C-1FD08261BABD}">
      <text>
        <r>
          <rPr>
            <sz val="9"/>
            <color indexed="81"/>
            <rFont val="Tahoma"/>
            <family val="2"/>
          </rPr>
          <t>N/A for permanent horticulture</t>
        </r>
      </text>
    </comment>
    <comment ref="E35" authorId="0" shapeId="0" xr:uid="{0FDF7ACA-86AC-4D5E-9666-2C6D9CCE114A}">
      <text>
        <r>
          <rPr>
            <sz val="9"/>
            <color indexed="81"/>
            <rFont val="Tahoma"/>
            <family val="2"/>
          </rPr>
          <t xml:space="preserve">N/A for permanent horticulture
</t>
        </r>
      </text>
    </comment>
    <comment ref="E36" authorId="0" shapeId="0" xr:uid="{754BE55D-EADF-4F80-9338-DF4C477FD7FE}">
      <text>
        <r>
          <rPr>
            <sz val="9"/>
            <color indexed="81"/>
            <rFont val="Tahoma"/>
            <family val="2"/>
          </rPr>
          <t>N/A for permanent horticulture</t>
        </r>
      </text>
    </comment>
    <comment ref="E46" authorId="0" shapeId="0" xr:uid="{82EB8054-166F-4DF9-96BC-3E003D270003}">
      <text>
        <r>
          <rPr>
            <sz val="9"/>
            <color indexed="81"/>
            <rFont val="Tahoma"/>
            <family val="2"/>
          </rPr>
          <t>N/A for permanent horticulture</t>
        </r>
      </text>
    </comment>
    <comment ref="E49" authorId="0" shapeId="0" xr:uid="{8B18BE2B-5F50-4A1C-B983-93186ADC7D6D}">
      <text>
        <r>
          <rPr>
            <sz val="9"/>
            <color indexed="81"/>
            <rFont val="Tahoma"/>
            <family val="2"/>
          </rPr>
          <t>N/A for permanent horticulture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FCD150CE-19F7-4A87-A996-FA2BCE8319C1}">
      <text>
        <r>
          <rPr>
            <sz val="9"/>
            <color indexed="81"/>
            <rFont val="Tahoma"/>
            <family val="2"/>
          </rPr>
          <t>N/A if no irrigation systems.</t>
        </r>
      </text>
    </comment>
    <comment ref="E19" authorId="0" shapeId="0" xr:uid="{6F5EBACF-7AA0-4247-9BEA-14A887140D9C}">
      <text>
        <r>
          <rPr>
            <sz val="9"/>
            <color indexed="81"/>
            <rFont val="Tahoma"/>
            <family val="2"/>
          </rPr>
          <t>Refer to erosion &amp; P loss risk assessment and practices to implement on Erosion tabs</t>
        </r>
      </text>
    </comment>
    <comment ref="E27" authorId="0" shapeId="0" xr:uid="{A7480A8D-14DB-4574-A60B-1ACEAB46801C}">
      <text>
        <r>
          <rPr>
            <sz val="9"/>
            <color indexed="81"/>
            <rFont val="Tahoma"/>
            <family val="2"/>
          </rPr>
          <t>N/A for permanent horticulture.</t>
        </r>
      </text>
    </comment>
    <comment ref="E28" authorId="0" shapeId="0" xr:uid="{87FD63D4-7615-42C8-9DFB-EBDE9F4EA283}">
      <text>
        <r>
          <rPr>
            <sz val="9"/>
            <color indexed="81"/>
            <rFont val="Tahoma"/>
            <family val="2"/>
          </rPr>
          <t>N/A for permanent horticulture</t>
        </r>
      </text>
    </comment>
    <comment ref="E35" authorId="0" shapeId="0" xr:uid="{AEDA2C86-7E0E-4CE1-ABD1-594C1EF3EC99}">
      <text>
        <r>
          <rPr>
            <sz val="9"/>
            <color indexed="81"/>
            <rFont val="Tahoma"/>
            <family val="2"/>
          </rPr>
          <t>N/A for permanent horticulture</t>
        </r>
      </text>
    </comment>
    <comment ref="E36" authorId="0" shapeId="0" xr:uid="{7CD743B3-1C9E-4AD4-98C1-CAFA748DDB93}">
      <text>
        <r>
          <rPr>
            <sz val="9"/>
            <color indexed="81"/>
            <rFont val="Tahoma"/>
            <family val="2"/>
          </rPr>
          <t>N/A for permanent horticulture</t>
        </r>
      </text>
    </comment>
    <comment ref="E46" authorId="0" shapeId="0" xr:uid="{1432B7C1-2F76-488E-B3B6-43F9CB9C4E70}">
      <text>
        <r>
          <rPr>
            <sz val="9"/>
            <color indexed="81"/>
            <rFont val="Tahoma"/>
            <family val="2"/>
          </rPr>
          <t>N/A for permanent horticulture</t>
        </r>
      </text>
    </comment>
    <comment ref="E49" authorId="0" shapeId="0" xr:uid="{0BF3BFCB-34BC-4086-8219-8095A761D55D}">
      <text>
        <r>
          <rPr>
            <sz val="9"/>
            <color indexed="81"/>
            <rFont val="Tahoma"/>
            <family val="2"/>
          </rPr>
          <t>N/A for permanent horticulture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08707001-11DE-4C7B-B86D-64FDF40BA80B}">
      <text>
        <r>
          <rPr>
            <sz val="9"/>
            <color indexed="81"/>
            <rFont val="Tahoma"/>
            <family val="2"/>
          </rPr>
          <t>In high erosion or steeply sloped land, buffer strips may be unsuitable. Mark as N/A and justify, if this is the case.</t>
        </r>
      </text>
    </comment>
    <comment ref="E21" authorId="0" shapeId="0" xr:uid="{2D430571-776D-4B80-9270-4D198616F2B1}">
      <text>
        <r>
          <rPr>
            <sz val="9"/>
            <color indexed="81"/>
            <rFont val="Tahoma"/>
            <family val="2"/>
          </rPr>
          <t>Wheel track ripping or dyking may not be appropriate for all soil types. Mark N/A and justify if this is the case for your blocks.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61471343-7D07-4AF5-BFED-059D1EA5614E}">
      <text>
        <r>
          <rPr>
            <sz val="9"/>
            <color indexed="81"/>
            <rFont val="Tahoma"/>
            <family val="2"/>
          </rPr>
          <t>In high erosion or steeply sloped land, buffer strips may be unsuitable. Mark as N/A and justify, if this is the case.</t>
        </r>
      </text>
    </comment>
    <comment ref="E21" authorId="0" shapeId="0" xr:uid="{E3079036-7EE6-4974-9125-B079CD09B01F}">
      <text>
        <r>
          <rPr>
            <sz val="9"/>
            <color indexed="81"/>
            <rFont val="Tahoma"/>
            <family val="2"/>
          </rPr>
          <t>Wheel track ripping or dyking may not be appropriate for all soil types. Mark N/A and justify if this is the case for your blocks.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20" authorId="0" shapeId="0" xr:uid="{813735AA-9794-4917-BFFD-D006F9CB4A62}">
      <text>
        <r>
          <rPr>
            <sz val="9"/>
            <color indexed="81"/>
            <rFont val="Tahoma"/>
            <family val="2"/>
          </rPr>
          <t>Wheel track ripping or dyking may not be appropriate for all soil types. Mark N/A and justify if this is the case for your blocks.</t>
        </r>
      </text>
    </comment>
    <comment ref="E22" authorId="0" shapeId="0" xr:uid="{7BE0DC99-47DD-48B7-B333-5BF871DDD966}">
      <text>
        <r>
          <rPr>
            <sz val="9"/>
            <color indexed="81"/>
            <rFont val="Tahoma"/>
            <family val="2"/>
          </rPr>
          <t>In high erosion or steeply sloped land, buffer strips may be unsuitable. Mark as N/A and justify, if this is the case.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<sst xmlns="http://schemas.openxmlformats.org/spreadsheetml/2006/main" count="775" uniqueCount="292">
  <si>
    <t>Contents</t>
  </si>
  <si>
    <t>Cells coloured light yellow are fillable.</t>
  </si>
  <si>
    <t>1.1 Key business details</t>
  </si>
  <si>
    <t>Business name</t>
  </si>
  <si>
    <t>Physical address</t>
  </si>
  <si>
    <t>Person responsible</t>
  </si>
  <si>
    <t>Prepared by</t>
  </si>
  <si>
    <t>Date completed</t>
  </si>
  <si>
    <t>Next review date</t>
  </si>
  <si>
    <t>1.2 Goals and objectives</t>
  </si>
  <si>
    <t>No.</t>
  </si>
  <si>
    <t>Block ID</t>
  </si>
  <si>
    <t>Owned</t>
  </si>
  <si>
    <t>Low (&lt; 60)</t>
  </si>
  <si>
    <t>1,000 - 1,300</t>
  </si>
  <si>
    <t>GREEN</t>
  </si>
  <si>
    <t>VERY LOW</t>
  </si>
  <si>
    <t>N/A</t>
  </si>
  <si>
    <t>Blocks</t>
  </si>
  <si>
    <t>Management practices</t>
  </si>
  <si>
    <t>Minimum or additional</t>
  </si>
  <si>
    <t>Expected date
of completion</t>
  </si>
  <si>
    <t>Actual date
of completion</t>
  </si>
  <si>
    <t>Nutrient Management Plan prepared</t>
  </si>
  <si>
    <t>Minimum</t>
  </si>
  <si>
    <t>YES</t>
  </si>
  <si>
    <t>5.4.1</t>
  </si>
  <si>
    <t>5.4.2</t>
  </si>
  <si>
    <t>Calibrate fertiliser spreader equipment annually</t>
  </si>
  <si>
    <t>5.4.3</t>
  </si>
  <si>
    <t>Maintain irrigation systems</t>
  </si>
  <si>
    <t>5.4.4</t>
  </si>
  <si>
    <t>Fertiliser spreading operators are trained and competent</t>
  </si>
  <si>
    <t>5.4.6</t>
  </si>
  <si>
    <t>Use border controls near waterways</t>
  </si>
  <si>
    <t>5.5.3.2</t>
  </si>
  <si>
    <t>5.5.7</t>
  </si>
  <si>
    <t>Use well granulated fertilisers for ground application to minimise off-target drift</t>
  </si>
  <si>
    <t>5.6.5</t>
  </si>
  <si>
    <t>Minimise fallow periods</t>
  </si>
  <si>
    <t>5.4.10</t>
  </si>
  <si>
    <t>Construct treatment wetlands or protect existing wetlands</t>
  </si>
  <si>
    <t>Additional</t>
  </si>
  <si>
    <t>5.4.7</t>
  </si>
  <si>
    <t>Implement controlled traffic farming (CTF)</t>
  </si>
  <si>
    <t>5.4.8</t>
  </si>
  <si>
    <t>Adopt new cultivation and planting technologies</t>
  </si>
  <si>
    <t>5.4.9</t>
  </si>
  <si>
    <t>Retire or manage marginal land</t>
  </si>
  <si>
    <t>5.5.2</t>
  </si>
  <si>
    <t>Prepare crop nutrient budgets</t>
  </si>
  <si>
    <t>5.5.3.3</t>
  </si>
  <si>
    <t>Nitrate Quick Test</t>
  </si>
  <si>
    <t>5.5.3.4</t>
  </si>
  <si>
    <t>5.5.3.5</t>
  </si>
  <si>
    <t>5.5.3.7</t>
  </si>
  <si>
    <t>Leaf/tissue testing</t>
  </si>
  <si>
    <t>5.5.3.8</t>
  </si>
  <si>
    <t>Representative soil sampling</t>
  </si>
  <si>
    <t>5.5.3.9</t>
  </si>
  <si>
    <t>Document soil sampling protocol</t>
  </si>
  <si>
    <t>5.5.4</t>
  </si>
  <si>
    <t>Use split fertiliser applications</t>
  </si>
  <si>
    <t>5.5.5</t>
  </si>
  <si>
    <t>Use enhanced fertiliser products</t>
  </si>
  <si>
    <t>5.5.6</t>
  </si>
  <si>
    <t>Use GPS-based or targeted application methods</t>
  </si>
  <si>
    <t>5.6.1</t>
  </si>
  <si>
    <t>Assess soil type, structure, drainage, and profile</t>
  </si>
  <si>
    <t>5.6.10</t>
  </si>
  <si>
    <t>Use catch crops</t>
  </si>
  <si>
    <t>5.6.2</t>
  </si>
  <si>
    <t>Maintain soil pH at crop-optimal levels</t>
  </si>
  <si>
    <t>5.6.3</t>
  </si>
  <si>
    <t>Assess and manage soil compaction</t>
  </si>
  <si>
    <t>5.6.4</t>
  </si>
  <si>
    <t xml:space="preserve">Minimise tillage </t>
  </si>
  <si>
    <t>5.6.6</t>
  </si>
  <si>
    <t>Use cover crops to improve soil health</t>
  </si>
  <si>
    <t>5.6.7</t>
  </si>
  <si>
    <t>Budget and monitor soil moisture</t>
  </si>
  <si>
    <t>5.6.8</t>
  </si>
  <si>
    <t>Monitor soil organic matter</t>
  </si>
  <si>
    <t>5.6.9</t>
  </si>
  <si>
    <t>Monitor soil biology</t>
  </si>
  <si>
    <t>PARTIAL</t>
  </si>
  <si>
    <t>5.4.5</t>
  </si>
  <si>
    <t>Implement erosion and sediment controls (for P loss risk)</t>
  </si>
  <si>
    <t>NO</t>
  </si>
  <si>
    <t>Expected date of completion</t>
  </si>
  <si>
    <t>1.2 Blocks</t>
  </si>
  <si>
    <t>Lookup biophysical risk</t>
  </si>
  <si>
    <t>AMBER</t>
  </si>
  <si>
    <t>Leased</t>
  </si>
  <si>
    <t>RED</t>
  </si>
  <si>
    <t>Lookup N risk</t>
  </si>
  <si>
    <t>LMG</t>
  </si>
  <si>
    <t>REDRED</t>
  </si>
  <si>
    <t>REDAMBER</t>
  </si>
  <si>
    <t>REDGREEN</t>
  </si>
  <si>
    <t>AMBERRED</t>
  </si>
  <si>
    <t>AMBERAMBER</t>
  </si>
  <si>
    <t>AMBERGREEN</t>
  </si>
  <si>
    <t>GREENGREEN</t>
  </si>
  <si>
    <t>GREENAMBER</t>
  </si>
  <si>
    <t>GREENRED</t>
  </si>
  <si>
    <t>&lt;1,000</t>
  </si>
  <si>
    <t>1,300 - 1,600</t>
  </si>
  <si>
    <t>&gt; 1,600</t>
  </si>
  <si>
    <t>High (&gt; 150)</t>
  </si>
  <si>
    <t>Nutrient Management Plan is updated and reviewed annually</t>
  </si>
  <si>
    <t>5.5.3.1</t>
  </si>
  <si>
    <t>Annual testing if nutrient imbalance is detected</t>
  </si>
  <si>
    <r>
      <t xml:space="preserve">Production
</t>
    </r>
    <r>
      <rPr>
        <i/>
        <sz val="12"/>
        <color theme="3"/>
        <rFont val="Avenir Next LT Pro"/>
        <family val="2"/>
        <scheme val="minor"/>
      </rPr>
      <t>e.g. maximise crop yield, increase soil health to support long-term productivity</t>
    </r>
  </si>
  <si>
    <r>
      <t xml:space="preserve">Financial
</t>
    </r>
    <r>
      <rPr>
        <i/>
        <sz val="12"/>
        <color theme="3"/>
        <rFont val="Avenir Next LT Pro"/>
        <family val="2"/>
        <scheme val="minor"/>
      </rPr>
      <t>e.g. reduce fertiliser costs and improve nutrient use efficiency</t>
    </r>
  </si>
  <si>
    <r>
      <t xml:space="preserve">Environmental
</t>
    </r>
    <r>
      <rPr>
        <i/>
        <sz val="12"/>
        <color theme="3"/>
        <rFont val="Avenir Next LT Pro"/>
        <family val="2"/>
        <scheme val="minor"/>
      </rPr>
      <t>e.g. reduce nitrogen leaching from high-risk blocks, minimise sediment and phosphorus runoff</t>
    </r>
  </si>
  <si>
    <r>
      <t xml:space="preserve">Personal
</t>
    </r>
    <r>
      <rPr>
        <i/>
        <sz val="12"/>
        <color theme="3"/>
        <rFont val="Avenir Next LT Pro"/>
        <family val="2"/>
        <scheme val="minor"/>
      </rPr>
      <t>e.g. a clear plan reduces audit burden, leave a positive legacy on the land</t>
    </r>
  </si>
  <si>
    <r>
      <t>Productive area</t>
    </r>
    <r>
      <rPr>
        <sz val="12"/>
        <color theme="3"/>
        <rFont val="Avenir Next LT Pro"/>
        <family val="2"/>
        <scheme val="minor"/>
      </rPr>
      <t xml:space="preserve"> (ha)</t>
    </r>
  </si>
  <si>
    <r>
      <t>Annual rainfall</t>
    </r>
    <r>
      <rPr>
        <sz val="12"/>
        <color theme="3"/>
        <rFont val="Avenir Next LT Pro"/>
        <family val="2"/>
        <scheme val="minor"/>
      </rPr>
      <t xml:space="preserve"> (mm)</t>
    </r>
  </si>
  <si>
    <r>
      <rPr>
        <b/>
        <sz val="14"/>
        <color theme="1"/>
        <rFont val="Avenir Next LT Pro"/>
        <family val="2"/>
        <scheme val="minor"/>
      </rPr>
      <t>Minimum</t>
    </r>
    <r>
      <rPr>
        <sz val="14"/>
        <color theme="1"/>
        <rFont val="Avenir Next LT Pro"/>
        <family val="2"/>
        <scheme val="minor"/>
      </rPr>
      <t xml:space="preserve"> practices achieved</t>
    </r>
  </si>
  <si>
    <r>
      <rPr>
        <b/>
        <sz val="14"/>
        <color theme="1"/>
        <rFont val="Avenir Next LT Pro"/>
        <family val="2"/>
        <scheme val="minor"/>
      </rPr>
      <t>Additional</t>
    </r>
    <r>
      <rPr>
        <sz val="14"/>
        <color theme="1"/>
        <rFont val="Avenir Next LT Pro"/>
        <family val="2"/>
        <scheme val="minor"/>
      </rPr>
      <t xml:space="preserve"> practices achieved</t>
    </r>
  </si>
  <si>
    <t>Plan nutrient rates and timing based on crop needs - fertiliser recommendations</t>
  </si>
  <si>
    <t>Test soil fertility annually for 3 years, then every 3 years (leaf/tissue testing if needed)</t>
  </si>
  <si>
    <t>Representative soil testing for mineral N at the beginning and end of each crop to inform nutrient budgets (leaf/tissue testing if needed)</t>
  </si>
  <si>
    <t>Test soil annually for PMN for 3 years, then every 5 years</t>
  </si>
  <si>
    <t>Moderate (61-150)</t>
  </si>
  <si>
    <t>&lt;1,000Low (&lt; 60)</t>
  </si>
  <si>
    <t>&lt;1,000Moderate (61-150)</t>
  </si>
  <si>
    <t>&lt;1,000High (&gt; 150)</t>
  </si>
  <si>
    <t>1,000 - 1,300Low (&lt; 60)</t>
  </si>
  <si>
    <t>1,000 - 1,300Moderate (61-150)</t>
  </si>
  <si>
    <t>1,000 - 1,300High (&gt; 150)</t>
  </si>
  <si>
    <t>1,300 - 1,600Low (&lt; 60)</t>
  </si>
  <si>
    <t>1,300 - 1,600Moderate (61-150)</t>
  </si>
  <si>
    <t>1,300 - 1,600High (&gt; 150)</t>
  </si>
  <si>
    <t>&gt; 1,600Low (&lt; 60)</t>
  </si>
  <si>
    <t>&gt; 1,600Moderate (61-150)</t>
  </si>
  <si>
    <t>&gt; 1,600High (&gt; 150)</t>
  </si>
  <si>
    <r>
      <t>Soil Profile Available Water</t>
    </r>
    <r>
      <rPr>
        <sz val="12"/>
        <color theme="3"/>
        <rFont val="Avenir Next LT Pro"/>
        <family val="2"/>
        <scheme val="minor"/>
      </rPr>
      <t xml:space="preserve"> (mm)</t>
    </r>
  </si>
  <si>
    <t>5.5.1</t>
  </si>
  <si>
    <t>COP reference / category / management area</t>
  </si>
  <si>
    <t>Amber</t>
  </si>
  <si>
    <t>Red</t>
  </si>
  <si>
    <t>Minimum and Additional practices, with space to record actions, for all blocks, across Very Low, Green, Amber, and Red risks</t>
  </si>
  <si>
    <t>Existing</t>
  </si>
  <si>
    <t>New</t>
  </si>
  <si>
    <r>
      <t xml:space="preserve">Total annual nitrogen applied </t>
    </r>
    <r>
      <rPr>
        <sz val="12"/>
        <color theme="3"/>
        <rFont val="Avenir Next LT Pro"/>
        <family val="2"/>
        <scheme val="minor"/>
      </rPr>
      <t>(kg N/ha)</t>
    </r>
  </si>
  <si>
    <t>Nitrogen use risk</t>
  </si>
  <si>
    <t>Biophysical risk</t>
  </si>
  <si>
    <t>Step 1: Biophysical risk</t>
  </si>
  <si>
    <t>Have you applied more than 75 kg N/ha in a single application?</t>
  </si>
  <si>
    <r>
      <t xml:space="preserve">Block row length </t>
    </r>
    <r>
      <rPr>
        <sz val="12"/>
        <color theme="3"/>
        <rFont val="Avenir Next LT Pro"/>
        <family val="2"/>
        <scheme val="minor"/>
      </rPr>
      <t>(m)</t>
    </r>
  </si>
  <si>
    <r>
      <t xml:space="preserve">Slope
</t>
    </r>
    <r>
      <rPr>
        <sz val="12"/>
        <color theme="3"/>
        <rFont val="Avenir Next LT Pro"/>
        <family val="2"/>
        <scheme val="minor"/>
      </rPr>
      <t>(degrees)</t>
    </r>
  </si>
  <si>
    <r>
      <t xml:space="preserve">Is the soil texture sand or loamy sand?
</t>
    </r>
    <r>
      <rPr>
        <sz val="12"/>
        <color theme="3"/>
        <rFont val="Avenir Next LT Pro"/>
        <family val="2"/>
        <scheme val="minor"/>
      </rPr>
      <t>(least likely to erode)</t>
    </r>
  </si>
  <si>
    <t>Is soil uncultivated or &lt; 25% bare at any time of the year?</t>
  </si>
  <si>
    <r>
      <t>Block erosivity</t>
    </r>
    <r>
      <rPr>
        <sz val="12"/>
        <color theme="3"/>
        <rFont val="Avenir Next LT Pro"/>
        <family val="2"/>
        <scheme val="minor"/>
      </rPr>
      <t xml:space="preserve"> 
(see map ESC CoP Page 70)</t>
    </r>
  </si>
  <si>
    <t>Low</t>
  </si>
  <si>
    <t>Moderate</t>
  </si>
  <si>
    <t>High</t>
  </si>
  <si>
    <t>Block erosivity</t>
  </si>
  <si>
    <t>sandy &gt;5 deg</t>
  </si>
  <si>
    <t>&lt; 3 deg mod eros</t>
  </si>
  <si>
    <t>&lt;4 deg, mod eros, &lt; 200m row</t>
  </si>
  <si>
    <t>Blank</t>
  </si>
  <si>
    <t>Space to record blocks and enter details to undertake an N loss risk assessment.</t>
  </si>
  <si>
    <t>Complete all the key information relating to your growing operation below for the next 12 months. To be updated as part of your annual review to reflect any changes.</t>
  </si>
  <si>
    <t>5.6.11</t>
  </si>
  <si>
    <t>Crop rotation is implemented to optimise nutrient use and soil health</t>
  </si>
  <si>
    <t>Manage fertiliser handling, transport, and storage</t>
  </si>
  <si>
    <t>Yes/Partial/No or N/A</t>
  </si>
  <si>
    <t>Location</t>
  </si>
  <si>
    <r>
      <t xml:space="preserve">Evidence and supporting comments
</t>
    </r>
    <r>
      <rPr>
        <i/>
        <sz val="12"/>
        <color theme="3"/>
        <rFont val="Avenir Next LT Pro"/>
        <family val="2"/>
        <scheme val="minor"/>
      </rPr>
      <t>(justification if N/A)</t>
    </r>
  </si>
  <si>
    <t>Column1</t>
  </si>
  <si>
    <t>Leave setbacks from rivers and drains.</t>
  </si>
  <si>
    <t>ESC COP reference</t>
  </si>
  <si>
    <t>3.3.4</t>
  </si>
  <si>
    <t>3.3.3</t>
  </si>
  <si>
    <t>3.2.1</t>
  </si>
  <si>
    <t>3.3.1</t>
  </si>
  <si>
    <t>Column2</t>
  </si>
  <si>
    <t>Column3</t>
  </si>
  <si>
    <t>NITROGEN LOSS RISK</t>
  </si>
  <si>
    <t>The tables below summarise your results from tabs 'N loss risk' and 'Erosion &amp; P loss risk'.</t>
  </si>
  <si>
    <t>RISK SUMMARY</t>
  </si>
  <si>
    <t>EROSION &amp; PHOSPHORUS LOSS RISK</t>
  </si>
  <si>
    <t>3.2.2 &amp; 3.2.3</t>
  </si>
  <si>
    <t>Practices to reduce the risk of sediment and phosphorus loss</t>
  </si>
  <si>
    <r>
      <t xml:space="preserve">Action to be completed
</t>
    </r>
    <r>
      <rPr>
        <i/>
        <sz val="12"/>
        <color theme="3"/>
        <rFont val="Avenir Next LT Pro"/>
        <family val="2"/>
        <scheme val="minor"/>
      </rPr>
      <t>(incl. frequency and location)</t>
    </r>
  </si>
  <si>
    <t>You should work towards achieving 100% of Minimum practice.</t>
  </si>
  <si>
    <t>Deep-rooted</t>
  </si>
  <si>
    <t>Shallow-rooted</t>
  </si>
  <si>
    <t>Risk - N loss</t>
  </si>
  <si>
    <t>Risk - Erosion &amp; P loss</t>
  </si>
  <si>
    <t>Risk summary</t>
  </si>
  <si>
    <t>Business information</t>
  </si>
  <si>
    <t>Minimum and Additional practices, with space to record actions, for Amber erosion risk blocks</t>
  </si>
  <si>
    <t>Minimum and Additional practices, with space to record actions, for Red erosion risk blocks</t>
  </si>
  <si>
    <t>Summary of key business details and space to write goals relating to nutrient and erosion management.</t>
  </si>
  <si>
    <t>Space to enter details to undertake an Erosion / P loss risk assessment.</t>
  </si>
  <si>
    <t>Summary table of risk assessment results.</t>
  </si>
  <si>
    <r>
      <rPr>
        <sz val="12"/>
        <rFont val="Avenir Next LT Pro"/>
        <family val="2"/>
        <scheme val="minor"/>
      </rPr>
      <t>This Excel workbook will be reviewed, as necessary, by Horticulture New Zealand Incorporated. Suggestions for alterations, deletions or additions to this workbook, should be sent, together with reasons for the change, any relevant data and contact details of the person making the suggestion to</t>
    </r>
    <r>
      <rPr>
        <sz val="12"/>
        <color theme="3"/>
        <rFont val="Avenir Next LT Pro"/>
        <family val="2"/>
        <scheme val="minor"/>
      </rPr>
      <t xml:space="preserve"> info@hortnz.co.nz.
</t>
    </r>
    <r>
      <rPr>
        <sz val="12"/>
        <rFont val="Avenir Next LT Pro"/>
        <family val="2"/>
        <scheme val="minor"/>
      </rPr>
      <t xml:space="preserve">
</t>
    </r>
    <r>
      <rPr>
        <b/>
        <sz val="12"/>
        <color theme="3"/>
        <rFont val="Avenir Next LT Pro"/>
        <family val="2"/>
        <scheme val="minor"/>
      </rPr>
      <t xml:space="preserve">Disclaimer: </t>
    </r>
    <r>
      <rPr>
        <sz val="12"/>
        <rFont val="Avenir Next LT Pro"/>
        <family val="2"/>
        <scheme val="minor"/>
      </rPr>
      <t>Horticulture New Zealand and Agrilink NZ do not accept any responsibility or liability whatsoever for any error of fact, omission, interpretation or opinion that may be present, however it may have occurred.</t>
    </r>
  </si>
  <si>
    <r>
      <t xml:space="preserve">NUTRIENT AND EROSION MANAGEMENT </t>
    </r>
    <r>
      <rPr>
        <sz val="26"/>
        <color theme="4"/>
        <rFont val="Avenir Next LT Pro"/>
        <family val="2"/>
        <scheme val="minor"/>
      </rPr>
      <t>(NEM)</t>
    </r>
    <r>
      <rPr>
        <b/>
        <sz val="26"/>
        <color theme="4"/>
        <rFont val="Avenir Next LT Pro"/>
        <family val="2"/>
        <scheme val="minor"/>
      </rPr>
      <t xml:space="preserve"> WORKBOOK</t>
    </r>
  </si>
  <si>
    <t>Existing or New action</t>
  </si>
  <si>
    <t>Evidence and supporting comments</t>
  </si>
  <si>
    <r>
      <t xml:space="preserve">Action to be completed
</t>
    </r>
    <r>
      <rPr>
        <i/>
        <sz val="10"/>
        <color theme="3"/>
        <rFont val="Avenir Next LT Pro"/>
        <family val="2"/>
        <scheme val="minor"/>
      </rPr>
      <t>(incl. frequency)</t>
    </r>
  </si>
  <si>
    <t>Actual
date of completion</t>
  </si>
  <si>
    <r>
      <t>Productive area</t>
    </r>
    <r>
      <rPr>
        <sz val="12"/>
        <color theme="3"/>
        <rFont val="Avenir Next LT Pro"/>
        <family val="2"/>
        <scheme val="minor"/>
      </rPr>
      <t xml:space="preserve"> 
(ha)</t>
    </r>
  </si>
  <si>
    <t>DMTW</t>
  </si>
  <si>
    <t>Percentage reduction</t>
  </si>
  <si>
    <r>
      <t xml:space="preserve">P loss
</t>
    </r>
    <r>
      <rPr>
        <sz val="11"/>
        <color theme="3"/>
        <rFont val="Avenir Next LT Pro"/>
        <family val="2"/>
        <scheme val="minor"/>
      </rPr>
      <t>(kg P/ha/year)</t>
    </r>
  </si>
  <si>
    <r>
      <t>Unmitigated erosion rate</t>
    </r>
    <r>
      <rPr>
        <sz val="12"/>
        <color theme="3"/>
        <rFont val="Avenir Next LT Pro"/>
        <family val="2"/>
        <scheme val="minor"/>
      </rPr>
      <t xml:space="preserve"> (t/ha/year)</t>
    </r>
  </si>
  <si>
    <r>
      <t>Mitigated erosion rate</t>
    </r>
    <r>
      <rPr>
        <sz val="12"/>
        <color theme="3"/>
        <rFont val="Avenir Next LT Pro"/>
        <family val="2"/>
        <scheme val="minor"/>
      </rPr>
      <t xml:space="preserve"> (t/ha/year)</t>
    </r>
  </si>
  <si>
    <t>A block evaluation is conducted on each block to note key features and plan practices to implement.</t>
  </si>
  <si>
    <t>Raise all accessways.</t>
  </si>
  <si>
    <t>Use cover crops where possible in your operation to avoid bare or fallow soil, especially during winter.</t>
  </si>
  <si>
    <t>3.3.8</t>
  </si>
  <si>
    <t>Improve infiltration: Use wheel track ripping or wheel track dyking to increase infiltration on wheel tracks.</t>
  </si>
  <si>
    <t>Manage the flow of water down rows: Reduce row length to &lt; 200 m or manage using contour drains or in-row cross contour vegetative strips.</t>
  </si>
  <si>
    <t>3.2.4 &amp; 3.2.5</t>
  </si>
  <si>
    <t>3.3.6 &amp; 3.3.7</t>
  </si>
  <si>
    <t>Control sediment loss: Install decanting earth bunds or sediment retention ponds to prevent uncontrolled runoff water.</t>
  </si>
  <si>
    <t>&lt;= 2 mod or high eros</t>
  </si>
  <si>
    <t>Not sand, slope &gt;3 &amp; &lt;=4, row length &gt;200m</t>
  </si>
  <si>
    <t>Not sand, &gt;2, high erosivity</t>
  </si>
  <si>
    <t>Row length conditional format rule.
Not sand, slope &gt;3 &lt;= 4, low or mod eros</t>
  </si>
  <si>
    <t>Not sand, &gt;4</t>
  </si>
  <si>
    <r>
      <t xml:space="preserve">NUTRIENT RISK GROUP
</t>
    </r>
    <r>
      <rPr>
        <i/>
        <sz val="12"/>
        <color theme="3"/>
        <rFont val="Avenir Next LT Pro"/>
        <family val="2"/>
        <scheme val="major"/>
      </rPr>
      <t>(based on nitrogen loss risk assessment)</t>
    </r>
  </si>
  <si>
    <r>
      <t xml:space="preserve">EROSION RISK GROUP
</t>
    </r>
    <r>
      <rPr>
        <i/>
        <sz val="12"/>
        <color theme="3"/>
        <rFont val="Avenir Next LT Pro"/>
        <family val="2"/>
        <scheme val="major"/>
      </rPr>
      <t>(based on erosion risk assessment)</t>
    </r>
  </si>
  <si>
    <t>Nutrient Risk Group</t>
  </si>
  <si>
    <t>NRG</t>
  </si>
  <si>
    <t>Intercept overland flow: Use a combination of interception drains, diversion bunding, culverts, benched headlands, and grassed swales.</t>
  </si>
  <si>
    <t xml:space="preserve">Install and maintain vegetated buffer strips at the edges of your block or orchard to intercept runoff water. </t>
  </si>
  <si>
    <t>Maintain good ground cover with dense vegetation or coarse mulch. Increase infiltration through higher soil organic matter and mechanical aeration.</t>
  </si>
  <si>
    <t>Very low</t>
  </si>
  <si>
    <t>Green</t>
  </si>
  <si>
    <t>Minimum and Additional practices, with space to record actions, for Green erosion risk blocks</t>
  </si>
  <si>
    <t>Minimum and Additional practices, with space to record actions, for Very low erosion risk blocks</t>
  </si>
  <si>
    <t>3.2.6, 3.2.7, 3.2.8
&amp; 3.2.9</t>
  </si>
  <si>
    <r>
      <t xml:space="preserve">NUTRIENT RISK GROUP: GREEN </t>
    </r>
    <r>
      <rPr>
        <sz val="26"/>
        <color theme="4"/>
        <rFont val="Avenir Next LT Pro"/>
        <family val="2"/>
        <scheme val="minor"/>
      </rPr>
      <t>PRACTICES</t>
    </r>
  </si>
  <si>
    <t>You should work towards achieving 100% of Minimum practice across all blocks in this Nutrient Risk Group.</t>
  </si>
  <si>
    <t>You should work towards achieving 100% of Minimum practice and 25% of Additional practices across all blocks in this Nutrient Risk Group.</t>
  </si>
  <si>
    <t>You should work towards achieving 100% of Minimum practices and 50% of Additional practices across all blocks in this Nutrient Risk Group.</t>
  </si>
  <si>
    <r>
      <t xml:space="preserve">NUTRIENT RISK GROUP: AMBER </t>
    </r>
    <r>
      <rPr>
        <sz val="26"/>
        <color theme="4"/>
        <rFont val="Avenir Next LT Pro"/>
        <family val="2"/>
        <scheme val="minor"/>
      </rPr>
      <t>PRACTICES</t>
    </r>
  </si>
  <si>
    <r>
      <t xml:space="preserve">NUTRIENT RISK GROUP: RED </t>
    </r>
    <r>
      <rPr>
        <sz val="26"/>
        <color theme="4"/>
        <rFont val="Avenir Next LT Pro"/>
        <family val="2"/>
        <scheme val="minor"/>
      </rPr>
      <t>PRACTICES</t>
    </r>
  </si>
  <si>
    <t>Erosivity map</t>
  </si>
  <si>
    <t>Crop categories</t>
  </si>
  <si>
    <t>Permanent horticulture</t>
  </si>
  <si>
    <t>Commercial vegetable production</t>
  </si>
  <si>
    <t>Arable production</t>
  </si>
  <si>
    <t>Other</t>
  </si>
  <si>
    <t>Nutrient risk group (NRG) tables</t>
  </si>
  <si>
    <t>Erosion risk group (ERG) tables</t>
  </si>
  <si>
    <t>Minimum and Additional practices, with space to record actions, for all blocks in NRG Green</t>
  </si>
  <si>
    <t>Minimum and Additional practices, with space to record actions, for all blocks in NRG Amber</t>
  </si>
  <si>
    <t>Minimum and Additional practices, with space to record actions, for all blocks in NRG Red</t>
  </si>
  <si>
    <t>BUSINESS INFORMATION</t>
  </si>
  <si>
    <r>
      <t xml:space="preserve">Erosion risk assessment
</t>
    </r>
    <r>
      <rPr>
        <i/>
        <sz val="11"/>
        <color theme="3"/>
        <rFont val="Avenir Next LT Pro"/>
        <family val="2"/>
        <scheme val="minor"/>
      </rPr>
      <t>(see Section 2.2 in the ESC COP)</t>
    </r>
  </si>
  <si>
    <r>
      <t xml:space="preserve">EROSION RISK GROUP: VERY LOW </t>
    </r>
    <r>
      <rPr>
        <sz val="26"/>
        <color theme="4"/>
        <rFont val="Avenir Next LT Pro"/>
        <family val="2"/>
        <scheme val="minor"/>
      </rPr>
      <t>PRACTICES</t>
    </r>
  </si>
  <si>
    <r>
      <t xml:space="preserve">EROSION RISK GROUP: AMBER </t>
    </r>
    <r>
      <rPr>
        <sz val="26"/>
        <color theme="4"/>
        <rFont val="Avenir Next LT Pro"/>
        <family val="2"/>
        <scheme val="minor"/>
      </rPr>
      <t>PRACTICES</t>
    </r>
  </si>
  <si>
    <r>
      <t xml:space="preserve">EROSION RISK GROUP: RED </t>
    </r>
    <r>
      <rPr>
        <sz val="26"/>
        <color theme="4"/>
        <rFont val="Avenir Next LT Pro"/>
        <family val="2"/>
        <scheme val="minor"/>
      </rPr>
      <t>PRACTICES</t>
    </r>
  </si>
  <si>
    <r>
      <t xml:space="preserve">EROSION RISK GROUP: GREEN </t>
    </r>
    <r>
      <rPr>
        <sz val="26"/>
        <color theme="4"/>
        <rFont val="Avenir Next LT Pro"/>
        <family val="2"/>
        <scheme val="minor"/>
      </rPr>
      <t>PRACTICES</t>
    </r>
  </si>
  <si>
    <t>Follow Vehicle and Machinery Washdown Code of Practice to prevent soil moving off site.</t>
  </si>
  <si>
    <t>Follow practices for cultivation, harvest, compaction reduction and postharvest block management.</t>
  </si>
  <si>
    <t>Representative soil testing for mineral N  to inform nutrient budgets (leaf/tissue testing if needed)</t>
  </si>
  <si>
    <t>Representative soil testing for mineral N to inform nutrient budgets (leaf/tissue testing if needed)</t>
  </si>
  <si>
    <r>
      <rPr>
        <b/>
        <sz val="12"/>
        <color theme="3"/>
        <rFont val="Avenir Next LT Pro"/>
        <family val="2"/>
        <scheme val="minor"/>
      </rPr>
      <t>Instructions:</t>
    </r>
    <r>
      <rPr>
        <sz val="12"/>
        <rFont val="Avenir Next LT Pro"/>
        <family val="2"/>
        <scheme val="minor"/>
      </rPr>
      <t xml:space="preserve">
Enter in your Block IDs, productive areas, and information to assess biophysical risk and potential nitrogen fertiliser use risk.
Ensure you have entered in all blocks where you will be operating commercial horticulture activities for the next 12 months.
The table will use the information entered to allocate a level of risk, based on the decision trees in the code of practice.
The risks are combined to allocate each block an NRG.
A summary of all blocks and NRGs can be found in tab 'Risk summary'.
There is space for 100 blocks. If you require more rows, then it would be advised to use multiple workbooks per enterprise for example, to more easily manage your data.
</t>
    </r>
    <r>
      <rPr>
        <b/>
        <sz val="12"/>
        <color theme="3"/>
        <rFont val="Avenir Next LT Pro"/>
        <family val="2"/>
        <scheme val="minor"/>
      </rPr>
      <t>Note:</t>
    </r>
    <r>
      <rPr>
        <sz val="12"/>
        <color theme="3"/>
        <rFont val="Avenir Next LT Pro"/>
        <family val="2"/>
        <scheme val="minor"/>
      </rPr>
      <t xml:space="preserve"> </t>
    </r>
    <r>
      <rPr>
        <sz val="12"/>
        <rFont val="Avenir Next LT Pro"/>
        <family val="2"/>
        <scheme val="minor"/>
      </rPr>
      <t>The risk assessments are not an assessment of nitrogen leaching loss or an assessment of environmental effects. A RED risk does not necessarily mean more nitrogen is being lost to the environment.</t>
    </r>
  </si>
  <si>
    <t>This table will help you complete the risk of nitrogen loss assessment in Section 4.2 in the Nutrient Management Code of Practice. The risk assessment needs to completed at a block level. Blocks can be defined at the scale at which decisions are made and practices implemented, and/or delineated based on factors such as crop type, soil type, topography, or practices (e.g. fertiliser use, irrigation, or cultivation).
You will need the following information on hand for each production block, in addition to block area:
•	   Annual rainfall (&lt;1000 mm, 1000-1300 mm, 1300-1600 mm, or &gt;1600 mm)
•	   Soil profile available water (high, moderate, or low)
•	   Total annual nitrogen applied (kg N/ha)
•	   Quantity of nitrogen applied in a single application (kg N/ha)
The table will calculate biophysical risk and nitrogen use risk, and assign a nutrient risk group (NRG) to each block. Each NRG relates to a set of required practices to manage the level of risk. For more information on nutrient risk groups, refer to Section 5.3 in the Nutrient Management Code of Practice.</t>
  </si>
  <si>
    <r>
      <t xml:space="preserve">The nitrogen loss risk assessment in tab assigns each block to a nutrient risk group, Green, Amber, or Red.
For each NRG, you are provided with a set of practices to implement to manage the risk of nitrogen loss.
While the practices are almost the same for each NRG, different practices are marked as 'Minimum' or 'Additional', depending on the risk level.
Detailed information on each practice can be found in the Nutrient Management Code of Practice.
The blocks assigned to NRG Green are provided to the left of the practice table. This list is linked to the tab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Green risk. Notes are provided for some practices.
If you mark a practice as Yes, use the Evidence column to note how this practice is implemented.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t>
    </r>
  </si>
  <si>
    <r>
      <t xml:space="preserve">The nitrogen loss risk assessment in tab assigns each block to a nutrient risk group, Green, Amber, or Red.
For each NRG, you are provided with a set of practices to implement to manage the risk of nitrogen loss.
While the practices are almost the same for each NRG, different practices are marked as 'Minimum' or 'Additional', depending on the risk level.
Detailed information on each practice can be found in the Nutrient Management Code of Practice.
The blocks assigned to NRG Amber are provided to the left of the practice table. This list is linked to the tab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Amber risk. Notes are provided for some practices.
If you mark a practice as Yes, use the Evidence column to note how this practice is implemented.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t>
    </r>
  </si>
  <si>
    <r>
      <t xml:space="preserve">The nitrogen loss risk assessment in tab assigns each block to a nutrient risk group, Green, Amber, or Red.
For each NRG, you are provided with a set of practices to implement to manage the risk of nitrogen loss.
While the practices are almost the same for each NRG, different practices are marked as 'Minimum' or 'Additional', depending on the risk level.
Detailed information on each practice can be found in the Nutrient Management Code of Practice.
The blocks assigned to NRG Red are provided to the left of the practice table. This list is linked to the tab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Red risk. Notes are provided for some practices.
If you mark a practice as Yes, use the Evidence column to note how this practice is implemented.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t>
    </r>
  </si>
  <si>
    <r>
      <t xml:space="preserve">The erosion risk assessment in tab 'Erosion &amp; P loss risk' assigns each block an erosion risk group: Very low, Green, Amber, or Red.
Each erosion risk group (ERG) is linked to a set of practices to implement to manage the risk of soil and sediment loss, which is linked to phosphorus loss.
Detailed information on each practice can be found in the Erosion and Sediment Control Code of Practice.
The blocks assigned to Very low are provided to the left of the practice table. This list is linked to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ERG - Very low.
If you mark a practice as Yes, use the Evidence column to note how this practice is implemented.
</t>
    </r>
    <r>
      <rPr>
        <i/>
        <sz val="12"/>
        <color theme="1"/>
        <rFont val="Avenir Next LT Pro"/>
        <family val="2"/>
        <scheme val="minor"/>
      </rPr>
      <t>Ensure evidence includes links to further plans or details (e.g. vegetated buffer strip maps and specifications).</t>
    </r>
    <r>
      <rPr>
        <sz val="12"/>
        <color theme="1"/>
        <rFont val="Avenir Next LT Pro"/>
        <family val="2"/>
        <scheme val="minor"/>
      </rPr>
      <t xml:space="preserve">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
</t>
    </r>
  </si>
  <si>
    <r>
      <t xml:space="preserve">The erosion risk assessment in tab 'Erosion &amp; P loss risk' assigns each block an erosion risk group: Very low, Green, Amber, or Red.
Each erosion risk group (ERG) is linked to a set of practices to implement to manage the risk of soil and sediment loss, which is linked to phosphorus loss.
Detailed information on each practice can be found in the Erosion and Sediment Control Code of Practice.
The blocks assigned to Green are provided to the left of the practice table. This list is linked to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ERG - Green. Some notes are provided for practices.
If you mark a practice as Yes, use the Evidence column to note how this practice is implemented.
</t>
    </r>
    <r>
      <rPr>
        <i/>
        <sz val="12"/>
        <color theme="1"/>
        <rFont val="Avenir Next LT Pro"/>
        <family val="2"/>
        <scheme val="minor"/>
      </rPr>
      <t>Ensure evidence includes links to further plans or details (e.g. vegetated buffer strip maps and specifications).</t>
    </r>
    <r>
      <rPr>
        <sz val="12"/>
        <color theme="1"/>
        <rFont val="Avenir Next LT Pro"/>
        <family val="2"/>
        <scheme val="minor"/>
      </rPr>
      <t xml:space="preserve">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
</t>
    </r>
  </si>
  <si>
    <r>
      <t xml:space="preserve">The erosion risk assessment in tab 'Erosion &amp; P loss risk' assigns each block an erosion risk group: Very low, Green, Amber, or Red.
Each erosion risk group (ERG) is linked to a set of practices to implement to manage the risk of soil and sediment loss, which is linked to phosphorus loss.
Detailed information on each practice can be found in the Erosion and Sediment Control Code of Practice.
The blocks assigned to Amber are provided to the left of the practice table. This list is linked to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ERG - Amber. Some notes are provided for practices.
If you mark a practice as Yes, use the Evidence column to note how this practice is implemented.
</t>
    </r>
    <r>
      <rPr>
        <i/>
        <sz val="12"/>
        <color theme="1"/>
        <rFont val="Avenir Next LT Pro"/>
        <family val="2"/>
        <scheme val="minor"/>
      </rPr>
      <t>Ensure evidence includes links to further plans or details (e.g. vegetated buffer strip maps and specifications).</t>
    </r>
    <r>
      <rPr>
        <sz val="12"/>
        <color theme="1"/>
        <rFont val="Avenir Next LT Pro"/>
        <family val="2"/>
        <scheme val="minor"/>
      </rPr>
      <t xml:space="preserve">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
</t>
    </r>
  </si>
  <si>
    <r>
      <t xml:space="preserve">The erosion risk assessment in tab 'Erosion &amp; P loss risk' assigns each block an erosion risk group: Very low, Green, Amber, or Red.
Each erosion risk group (ERG) is linked to a set of practices to implement to manage the risk of soil and sediment loss, which is linked to phosphorus loss.
Detailed information on each practice can be found in the Erosion and Sediment Control Code of Practice.
The blocks assigned to Red are provided to the left of the practice table. This list is linked to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ERG - Red. Some notes are provided for practices.
If you mark a practice as Yes, use the Evidence column to note how this practice is implemented.
</t>
    </r>
    <r>
      <rPr>
        <i/>
        <sz val="12"/>
        <color theme="1"/>
        <rFont val="Avenir Next LT Pro"/>
        <family val="2"/>
        <scheme val="minor"/>
      </rPr>
      <t>Ensure evidence includes links to further plans or details (e.g. vegetated buffer strip maps and specifications).</t>
    </r>
    <r>
      <rPr>
        <sz val="12"/>
        <color theme="1"/>
        <rFont val="Avenir Next LT Pro"/>
        <family val="2"/>
        <scheme val="minor"/>
      </rPr>
      <t xml:space="preserve">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
</t>
    </r>
  </si>
  <si>
    <r>
      <rPr>
        <b/>
        <sz val="12"/>
        <color theme="3"/>
        <rFont val="Avenir Next LT Pro"/>
        <family val="2"/>
        <scheme val="minor"/>
      </rPr>
      <t>Guidance on selecting Yes, Partial, No, or N/A:</t>
    </r>
    <r>
      <rPr>
        <sz val="12"/>
        <color theme="1"/>
        <rFont val="Avenir Next LT Pro"/>
        <family val="2"/>
        <scheme val="minor"/>
      </rPr>
      <t xml:space="preserve">
</t>
    </r>
    <r>
      <rPr>
        <b/>
        <sz val="12"/>
        <color theme="1"/>
        <rFont val="Avenir Next LT Pro"/>
        <family val="2"/>
        <scheme val="minor"/>
      </rPr>
      <t>Selecting Yes:</t>
    </r>
    <r>
      <rPr>
        <sz val="12"/>
        <color theme="1"/>
        <rFont val="Avenir Next LT Pro"/>
        <family val="2"/>
        <scheme val="minor"/>
      </rPr>
      <t xml:space="preserve"> The practice must be implemented or embedded at the scale described in the Code of Practice. For example, </t>
    </r>
    <r>
      <rPr>
        <i/>
        <sz val="12"/>
        <color theme="1"/>
        <rFont val="Avenir Next LT Pro"/>
        <family val="2"/>
        <scheme val="minor"/>
      </rPr>
      <t>5.4.2 Calibrate fertiliser spreader equipment annually</t>
    </r>
    <r>
      <rPr>
        <sz val="12"/>
        <color theme="1"/>
        <rFont val="Avenir Next LT Pro"/>
        <family val="2"/>
        <scheme val="minor"/>
      </rPr>
      <t xml:space="preserve"> needs to be applied at an operation scale. This means all equipment across the entire operation must be calibrated annually, to answer Yes.
</t>
    </r>
    <r>
      <rPr>
        <b/>
        <sz val="12"/>
        <color theme="1"/>
        <rFont val="Avenir Next LT Pro"/>
        <family val="2"/>
        <scheme val="minor"/>
      </rPr>
      <t>Selecting Partial:</t>
    </r>
    <r>
      <rPr>
        <sz val="12"/>
        <color theme="1"/>
        <rFont val="Avenir Next LT Pro"/>
        <family val="2"/>
        <scheme val="minor"/>
      </rPr>
      <t xml:space="preserve"> Practice implementation is underway, or in a trial phase, but not fully embedded across the operation, or at the scale described in the Code. For example, </t>
    </r>
    <r>
      <rPr>
        <i/>
        <sz val="12"/>
        <color theme="1"/>
        <rFont val="Avenir Next LT Pro"/>
        <family val="2"/>
        <scheme val="minor"/>
      </rPr>
      <t>5.4.7 Implement controlled traffic farming (CTF)</t>
    </r>
    <r>
      <rPr>
        <sz val="12"/>
        <color theme="1"/>
        <rFont val="Avenir Next LT Pro"/>
        <family val="2"/>
        <scheme val="minor"/>
      </rPr>
      <t xml:space="preserve"> needs to be applied at an operation scale. If CTF is being trialled on one part of the operation, or half the operation has converted with plans for the rest of the operation, then Partial should be selected with an accompanying action.
</t>
    </r>
    <r>
      <rPr>
        <b/>
        <sz val="12"/>
        <color theme="1"/>
        <rFont val="Avenir Next LT Pro"/>
        <family val="2"/>
        <scheme val="minor"/>
      </rPr>
      <t>Selecting No:</t>
    </r>
    <r>
      <rPr>
        <sz val="12"/>
        <color theme="1"/>
        <rFont val="Avenir Next LT Pro"/>
        <family val="2"/>
        <scheme val="minor"/>
      </rPr>
      <t xml:space="preserve"> If no progress has begun, or this practice is not carried out anywhere in the operation, select No. This triggers an action if the practice is marked as Minimum.
</t>
    </r>
    <r>
      <rPr>
        <b/>
        <sz val="12"/>
        <color theme="1"/>
        <rFont val="Avenir Next LT Pro"/>
        <family val="2"/>
        <scheme val="minor"/>
      </rPr>
      <t>Selecting N/A:</t>
    </r>
    <r>
      <rPr>
        <sz val="12"/>
        <color theme="1"/>
        <rFont val="Avenir Next LT Pro"/>
        <family val="2"/>
        <scheme val="minor"/>
      </rPr>
      <t xml:space="preserve"> This means the practice does not apply to the operation. It could be specific to vegetable cropping, or impossible to implement. For example, an operation may have no additional land, outside of their productive land, to undertake </t>
    </r>
    <r>
      <rPr>
        <i/>
        <sz val="12"/>
        <color theme="1"/>
        <rFont val="Avenir Next LT Pro"/>
        <family val="2"/>
        <scheme val="minor"/>
      </rPr>
      <t>5.4.10 Construct treatment wetlands or protect existing wetlands</t>
    </r>
    <r>
      <rPr>
        <sz val="12"/>
        <color theme="1"/>
        <rFont val="Avenir Next LT Pro"/>
        <family val="2"/>
        <scheme val="minor"/>
      </rPr>
      <t xml:space="preserve">. This may be marked as N/A, with suitable justification.
</t>
    </r>
    <r>
      <rPr>
        <b/>
        <sz val="12"/>
        <color theme="1"/>
        <rFont val="Avenir Next LT Pro"/>
        <family val="2"/>
        <scheme val="minor"/>
      </rPr>
      <t>Minimum vs. Additional practices:</t>
    </r>
    <r>
      <rPr>
        <sz val="12"/>
        <color theme="1"/>
        <rFont val="Avenir Next LT Pro"/>
        <family val="2"/>
        <scheme val="minor"/>
      </rPr>
      <t xml:space="preserve"> Ensure all Minimum practices are marked with Yes/Partial/No or N/A. For Additional practices, work towards the target for your level of risk.</t>
    </r>
  </si>
  <si>
    <r>
      <rPr>
        <b/>
        <sz val="12"/>
        <color theme="3"/>
        <rFont val="Avenir Next LT Pro"/>
        <family val="2"/>
        <scheme val="minor"/>
      </rPr>
      <t>Guidance on selecting Yes, Partial, No, or N/A:</t>
    </r>
    <r>
      <rPr>
        <sz val="12"/>
        <color theme="1"/>
        <rFont val="Avenir Next LT Pro"/>
        <family val="2"/>
        <scheme val="minor"/>
      </rPr>
      <t xml:space="preserve">
</t>
    </r>
    <r>
      <rPr>
        <b/>
        <sz val="12"/>
        <color theme="1"/>
        <rFont val="Avenir Next LT Pro"/>
        <family val="2"/>
        <scheme val="minor"/>
      </rPr>
      <t>Selecting Yes:</t>
    </r>
    <r>
      <rPr>
        <sz val="12"/>
        <color theme="1"/>
        <rFont val="Avenir Next LT Pro"/>
        <family val="2"/>
        <scheme val="minor"/>
      </rPr>
      <t xml:space="preserve"> The practice must be implemented or embedded across the operation, where it applies. For example, if Yes is selected for </t>
    </r>
    <r>
      <rPr>
        <i/>
        <sz val="12"/>
        <color theme="1"/>
        <rFont val="Avenir Next LT Pro"/>
        <family val="2"/>
        <scheme val="minor"/>
      </rPr>
      <t>3.3.3 Leave setbacks from rivers and drains,</t>
    </r>
    <r>
      <rPr>
        <sz val="12"/>
        <color theme="1"/>
        <rFont val="Avenir Next LT Pro"/>
        <family val="2"/>
        <scheme val="minor"/>
      </rPr>
      <t xml:space="preserve"> then all rivers and drains must have a setback, according to the practice description in the Code of Practice.
</t>
    </r>
    <r>
      <rPr>
        <b/>
        <sz val="12"/>
        <color theme="1"/>
        <rFont val="Avenir Next LT Pro"/>
        <family val="2"/>
        <scheme val="minor"/>
      </rPr>
      <t>Selecting Partial:</t>
    </r>
    <r>
      <rPr>
        <sz val="12"/>
        <color theme="1"/>
        <rFont val="Avenir Next LT Pro"/>
        <family val="2"/>
        <scheme val="minor"/>
      </rPr>
      <t xml:space="preserve"> Practice implementation is underway, or in a trial phase, but not fully embedded across the operation, or at the scale described in the Code. For example, if the majority of Red risk blocks have SRPs or decanting earth bunds (</t>
    </r>
    <r>
      <rPr>
        <i/>
        <sz val="12"/>
        <color theme="1"/>
        <rFont val="Avenir Next LT Pro"/>
        <family val="2"/>
        <scheme val="minor"/>
      </rPr>
      <t>3.3.6 &amp; 3.3.7</t>
    </r>
    <r>
      <rPr>
        <sz val="12"/>
        <color theme="1"/>
        <rFont val="Avenir Next LT Pro"/>
        <family val="2"/>
        <scheme val="minor"/>
      </rPr>
      <t xml:space="preserve">), but there are still several to install, then this practice should be marked as Partial with an accompanying action.
</t>
    </r>
    <r>
      <rPr>
        <b/>
        <sz val="12"/>
        <color theme="1"/>
        <rFont val="Avenir Next LT Pro"/>
        <family val="2"/>
        <scheme val="minor"/>
      </rPr>
      <t>Selecting No:</t>
    </r>
    <r>
      <rPr>
        <sz val="12"/>
        <color theme="1"/>
        <rFont val="Avenir Next LT Pro"/>
        <family val="2"/>
        <scheme val="minor"/>
      </rPr>
      <t xml:space="preserve"> If no progress has begun, or this practice is not carried out anywhere in the operation, select No. This triggers an action if the practice is marked as Minimum.
</t>
    </r>
    <r>
      <rPr>
        <b/>
        <sz val="12"/>
        <color theme="1"/>
        <rFont val="Avenir Next LT Pro"/>
        <family val="2"/>
        <scheme val="minor"/>
      </rPr>
      <t>Selecting N/A:</t>
    </r>
    <r>
      <rPr>
        <sz val="12"/>
        <color theme="1"/>
        <rFont val="Avenir Next LT Pro"/>
        <family val="2"/>
        <scheme val="minor"/>
      </rPr>
      <t xml:space="preserve"> This means the practice does not apply to the operation. It could be specific to vegetable cropping only, impossible to implement, or unsuitable based on prior experience. Mark as N/A and provide sufficient justification.
</t>
    </r>
    <r>
      <rPr>
        <b/>
        <sz val="12"/>
        <color theme="1"/>
        <rFont val="Avenir Next LT Pro"/>
        <family val="2"/>
        <scheme val="minor"/>
      </rPr>
      <t>Minimum vs. Additional practices:</t>
    </r>
    <r>
      <rPr>
        <sz val="12"/>
        <color theme="1"/>
        <rFont val="Avenir Next LT Pro"/>
        <family val="2"/>
        <scheme val="minor"/>
      </rPr>
      <t xml:space="preserve"> Ensure all Minimum practices are marked with Yes/Partial/No or N/A. For Additional practices, work towards the target for your level of risk.</t>
    </r>
  </si>
  <si>
    <t>Version</t>
  </si>
  <si>
    <t>Date last updated</t>
  </si>
  <si>
    <r>
      <t xml:space="preserve">Erosion Risk Group
</t>
    </r>
    <r>
      <rPr>
        <sz val="12"/>
        <color theme="3"/>
        <rFont val="Avenir Next LT Pro"/>
        <family val="2"/>
        <scheme val="major"/>
      </rPr>
      <t>(pre mitigation)</t>
    </r>
  </si>
  <si>
    <r>
      <t xml:space="preserve">This table will help you complete the erosion risk assessment in Section 2.2 of the Erosion and Sediment Control Code of Practice (ESC COP). This risk assessment is also used to assess the risk of phosphorus loss in Section 4.3 of the Nutrient Management Code of Practice. The same risk assessment is used for both contaminants (i.e. sediment and phosphorus) because soil erosion is the most significant phosphorus loss pathway in horticultural production systems.
The erosion risk assessment needs to be completed at a block level. Blocks from tab 'Risk - N loss' will prepopulate this table. It is useful to have the following information on hand for each production block:
•	   Slope in degrees
•	   Soil texture
•	   Block erosivity
•	   Block row length
Not all information will be required for each block, depending on slope, soil texture etc. Use the risk assessment in Section 2.2 of the ESC COP for a visual guide on how the assessment uses block information to assign an Erosion Risk Group.
Refer to the blue tabs labelled 'ERG' to identify what practices are to be implemented on each block, based on the level of risk.
</t>
    </r>
    <r>
      <rPr>
        <b/>
        <sz val="12"/>
        <color theme="3"/>
        <rFont val="Avenir Next LT Pro"/>
        <family val="2"/>
        <scheme val="minor"/>
      </rPr>
      <t>Instructions:</t>
    </r>
    <r>
      <rPr>
        <sz val="12"/>
        <rFont val="Avenir Next LT Pro"/>
        <family val="2"/>
        <scheme val="minor"/>
      </rPr>
      <t xml:space="preserve">
Your Block IDs and productive areas are copied across from tab 'Risk - N loss'.
As you fill out the table from left to right, cells will change colour, depending on whether further information is required to assign an Erosion Risk Group.
Continue entering in information until a risk group is assigned.
As this follows the Erosion Risk Assessment, feel free to use the flow chart in the Code of Practice instead.
A summary of the groups assigned can be found in tab 'Risk summary'.</t>
    </r>
  </si>
  <si>
    <r>
      <rPr>
        <b/>
        <sz val="12"/>
        <color theme="3"/>
        <rFont val="Avenir Next LT Pro"/>
        <family val="2"/>
      </rPr>
      <t>Don't Muddy the Waters (DMTW) web app</t>
    </r>
    <r>
      <rPr>
        <sz val="12"/>
        <color theme="1"/>
        <rFont val="Avenir Next LT Pro"/>
        <family val="2"/>
      </rPr>
      <t xml:space="preserve">
DMTW is a free web app that calculates erosion and sediment loss rates, pre and post-mitigation for a given paddock based on slope, location, ground cover, row lengths and mitigation measures.
The web application uses research results from the SFF project Don’t Muddy the Water as well as factors from the Revised Universal Soil Loss Equation (RUSLE) to model erosion rates. More information can be found in Section 4.1 in the Erosion and Sediment Control Code of Practice (ESC COP). 
Instead of using the erosion risk assessment, DMTW can be used to more accurately estimate erosion risk and assign blocks to an Erosion Risk Group. The erosion rates entered align with risk bands in the Code:
•   Very Low: Uncultivated
•   Green: &lt; 2 t/ha/year
•   Amber: 2 - 7 t/ha/year
•   Red: &gt; 7 t/ha/year
The web app presents users with an unmitigated and mitigated erosion number. However, the unmitigated number is used to assign a risk category, as it sets the baseline for what practices should be implemented.
</t>
    </r>
    <r>
      <rPr>
        <b/>
        <sz val="12"/>
        <color theme="1"/>
        <rFont val="Avenir Next LT Pro"/>
        <family val="2"/>
      </rPr>
      <t xml:space="preserve">
Disclaimer:</t>
    </r>
    <r>
      <rPr>
        <sz val="12"/>
        <color theme="1"/>
        <rFont val="Avenir Next LT Pro"/>
        <family val="2"/>
      </rPr>
      <t xml:space="preserve"> The web app assumes that all erosion and sediment control measures have been established and maintained correctly according to guidelines. Results will be misleading if the mitigation measures are not being implemented correctly.</t>
    </r>
  </si>
  <si>
    <r>
      <t xml:space="preserve">Don't Muddy the Waters web app results
</t>
    </r>
    <r>
      <rPr>
        <i/>
        <sz val="11"/>
        <color theme="3"/>
        <rFont val="Avenir Next LT Pro"/>
        <family val="2"/>
        <scheme val="minor"/>
      </rPr>
      <t>(See Section 4.1 in the ESC COP)</t>
    </r>
  </si>
  <si>
    <t>Table to enter in additional actions relating to nutrient or erosion management.</t>
  </si>
  <si>
    <t>Other actions</t>
  </si>
  <si>
    <t>OTHER ACTIONS</t>
  </si>
  <si>
    <t xml:space="preserve">The table below can be used to record additional actions related to your Nutrient Management Plan and Erosion and Sediment Control Plan that are not covered in the practices tabs.
Examples of actions that could be captured below might include:
•	   Participation in trials e.g. a fertiliser trial with a research institute
•	   Investigating a new/novel soil or leaf test to improve nutrient use efficiency
•	   Catchment-scale erosion control upgrades e.g. working with other surrounding growers to co-ordinate erosion and sediment controls for a catchment or waterbody
•	   System upgrades or improvements
</t>
  </si>
  <si>
    <r>
      <t xml:space="preserve">This workbook has a number of built-in formulas and links to help make information entry and navigation as easy as possible. Each tab contains a template you can fill in to help complete both your Nutrient Management Plan and Erosion and Sediment Control Plan. The tabs and workbook align with the relevant Codes of Practices.
</t>
    </r>
    <r>
      <rPr>
        <b/>
        <sz val="12"/>
        <color theme="3"/>
        <rFont val="Avenir Next LT Pro"/>
        <family val="2"/>
        <scheme val="minor"/>
      </rPr>
      <t>Updates to this workbook may occur at any time. As part of your annual review, please check the HortNZ website to ensure you are using the latest version.</t>
    </r>
  </si>
  <si>
    <t>Step 2: Nitrogen fertiliser use risk</t>
  </si>
  <si>
    <r>
      <t xml:space="preserve">This Excel workbook is designed to support outdoor growers to develop and maintain two plans required for the responsible management of contaminants from horticultural production systems, including nitrogen, phosphorus, and sediment. These plans include:
•	   Nutrient Management Plan (NMP), in accordance with the Nutrient Management Code of Practice 2026
•	   Erosion and Sediment Control Plan (ESCP), in accordance with the Erosion and Sediment Control Code of Practice 2026
The Nutrient and Erosion Management (NEM) workbook steps growers through the process of undertaking risk assessments to identify practices to implement, to manage the risk of contaminant loss. This workbook should be supported with additional information required for each plan, for example, nutrient budgets, records, and test results, as well as mapped locations of environmental mitigations (e.g. Sediment Retention Ponds).
The information contained in this workbook forms part of a wider farm plan. There is no requirement to use this exact workbook, but it's a helpful tool to meet the criteria set out in the Nutrient Management and Erosion and Sediment Control Codes of Practice.
</t>
    </r>
    <r>
      <rPr>
        <b/>
        <sz val="12"/>
        <color theme="3"/>
        <rFont val="Avenir Next LT Pro"/>
        <family val="2"/>
        <scheme val="minor"/>
      </rPr>
      <t>Instructions:</t>
    </r>
    <r>
      <rPr>
        <sz val="12"/>
        <color theme="1"/>
        <rFont val="Avenir Next LT Pro"/>
        <family val="2"/>
        <scheme val="minor"/>
      </rPr>
      <t xml:space="preserve">
Please use Microsoft Excel to complete this workbook to ensure all the inbuilt formulas function correctly.
This workbook should be reviewed on an annual basis to track progress towards actions.
To do this, we recommend keeping a working or current version of this workbook e.g. "J Apple Farm - NEM workbook.xlsx", and saving a separate dated copy each year before reviewing. This will allow you to demonstrate progress over time.</t>
    </r>
  </si>
  <si>
    <r>
      <t xml:space="preserve">Goals keep your plan relevant and focused on what you are trying to achieve. Goals are useful to know if your plan is working and show how you are making decisions tied to risk and desired outcomes.
</t>
    </r>
    <r>
      <rPr>
        <i/>
        <sz val="12"/>
        <color theme="1"/>
        <rFont val="Avenir Next LT Pro"/>
        <family val="2"/>
        <scheme val="minor"/>
      </rPr>
      <t>If your business goals and objectives are stored elsewhere, there is no need to fill in the cells below. Just include a link or reference to where your goals are stored.</t>
    </r>
  </si>
  <si>
    <t>Practices to reduce the risk of nutrient loss</t>
  </si>
  <si>
    <t>NM COP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</si>
</sst>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Avenir Next LT Pro"/>
      <family val="2"/>
      <scheme val="minor"/>
    </font>
    <font>
      <sz val="12"/>
      <color theme="1"/>
      <name val="Avenir Next LT Pro"/>
      <family val="2"/>
      <scheme val="minor"/>
    </font>
    <font>
      <sz val="11"/>
      <color theme="1"/>
      <name val="Avenir Next LT Pro"/>
      <family val="2"/>
      <scheme val="major"/>
    </font>
    <font>
      <sz val="11"/>
      <color theme="1"/>
      <name val="Avenir Next LT Pro"/>
      <family val="2"/>
      <scheme val="minor"/>
    </font>
    <font>
      <sz val="26"/>
      <color theme="1"/>
      <name val="Aptos Black"/>
      <family val="2"/>
    </font>
    <font>
      <b/>
      <sz val="12"/>
      <color rgb="FF4E6976"/>
      <name val="Avenir Next LT Pro"/>
      <family val="2"/>
      <scheme val="minor"/>
    </font>
    <font>
      <sz val="12"/>
      <color theme="1"/>
      <name val="Lato"/>
      <family val="2"/>
    </font>
    <font>
      <sz val="11"/>
      <color theme="1"/>
      <name val="Lato"/>
      <family val="2"/>
    </font>
    <font>
      <b/>
      <sz val="11"/>
      <color theme="1"/>
      <name val="Avenir Next LT Pro"/>
      <family val="2"/>
      <scheme val="minor"/>
    </font>
    <font>
      <sz val="8"/>
      <name val="Avenir Next LT Pro"/>
      <family val="2"/>
      <scheme val="minor"/>
    </font>
    <font>
      <b/>
      <sz val="11"/>
      <color theme="3"/>
      <name val="Avenir Next LT Pro"/>
      <family val="2"/>
      <scheme val="minor"/>
    </font>
    <font>
      <b/>
      <sz val="12"/>
      <color theme="1"/>
      <name val="Avenir Next LT Pro"/>
      <family val="2"/>
      <scheme val="minor"/>
    </font>
    <font>
      <sz val="26"/>
      <color theme="4"/>
      <name val="Aptos Black"/>
      <family val="2"/>
    </font>
    <font>
      <b/>
      <sz val="11"/>
      <color theme="1"/>
      <name val="Avenir Next LT Pro"/>
      <family val="2"/>
      <scheme val="major"/>
    </font>
    <font>
      <b/>
      <sz val="11"/>
      <color theme="3"/>
      <name val="Avenir Next LT Pro"/>
      <family val="2"/>
      <scheme val="major"/>
    </font>
    <font>
      <b/>
      <sz val="12"/>
      <color theme="3"/>
      <name val="Avenir Next LT Pro"/>
      <family val="2"/>
      <scheme val="major"/>
    </font>
    <font>
      <sz val="12"/>
      <color theme="3"/>
      <name val="Avenir Next LT Pro"/>
      <family val="2"/>
      <scheme val="major"/>
    </font>
    <font>
      <b/>
      <sz val="14"/>
      <color theme="3"/>
      <name val="Avenir Next LT Pro"/>
      <family val="2"/>
      <scheme val="major"/>
    </font>
    <font>
      <b/>
      <sz val="26"/>
      <color theme="4"/>
      <name val="Avenir Next LT Pro"/>
      <family val="2"/>
      <scheme val="minor"/>
    </font>
    <font>
      <i/>
      <sz val="11"/>
      <color theme="1"/>
      <name val="Avenir Next LT Pro"/>
      <family val="2"/>
      <scheme val="minor"/>
    </font>
    <font>
      <b/>
      <sz val="14"/>
      <color theme="3"/>
      <name val="Avenir Next LT Pro"/>
      <family val="2"/>
      <scheme val="minor"/>
    </font>
    <font>
      <b/>
      <sz val="12"/>
      <color theme="3"/>
      <name val="Avenir Next LT Pro"/>
      <family val="2"/>
      <scheme val="minor"/>
    </font>
    <font>
      <i/>
      <sz val="12"/>
      <color theme="3"/>
      <name val="Avenir Next LT Pro"/>
      <family val="2"/>
      <scheme val="minor"/>
    </font>
    <font>
      <b/>
      <sz val="14"/>
      <color rgb="FF4E6976"/>
      <name val="Avenir Next LT Pro"/>
      <family val="2"/>
      <scheme val="minor"/>
    </font>
    <font>
      <i/>
      <sz val="11"/>
      <color theme="3"/>
      <name val="Avenir Next LT Pro"/>
      <family val="2"/>
      <scheme val="minor"/>
    </font>
    <font>
      <sz val="11"/>
      <color theme="3"/>
      <name val="Avenir Next LT Pro"/>
      <family val="2"/>
      <scheme val="minor"/>
    </font>
    <font>
      <b/>
      <sz val="20"/>
      <color theme="1"/>
      <name val="Avenir Next LT Pro"/>
      <family val="2"/>
      <scheme val="minor"/>
    </font>
    <font>
      <sz val="20"/>
      <color theme="1"/>
      <name val="Avenir Next LT Pro"/>
      <family val="2"/>
      <scheme val="minor"/>
    </font>
    <font>
      <sz val="12"/>
      <color theme="3"/>
      <name val="Avenir Next LT Pro"/>
      <family val="2"/>
      <scheme val="minor"/>
    </font>
    <font>
      <b/>
      <sz val="26"/>
      <color theme="1"/>
      <name val="Aptos Black"/>
      <family val="2"/>
    </font>
    <font>
      <sz val="14"/>
      <color theme="1"/>
      <name val="Avenir Next LT Pro"/>
      <family val="2"/>
      <scheme val="minor"/>
    </font>
    <font>
      <b/>
      <sz val="14"/>
      <color theme="1"/>
      <name val="Avenir Next LT Pro"/>
      <family val="2"/>
      <scheme val="minor"/>
    </font>
    <font>
      <b/>
      <sz val="18"/>
      <color theme="1"/>
      <name val="Avenir Next LT Pro"/>
      <family val="2"/>
      <scheme val="minor"/>
    </font>
    <font>
      <sz val="12"/>
      <name val="Avenir Next LT Pro"/>
      <family val="2"/>
      <scheme val="minor"/>
    </font>
    <font>
      <b/>
      <sz val="12"/>
      <name val="Avenir Next LT Pro"/>
      <family val="2"/>
      <scheme val="minor"/>
    </font>
    <font>
      <sz val="11"/>
      <name val="Avenir Next LT Pro"/>
      <family val="2"/>
      <scheme val="minor"/>
    </font>
    <font>
      <b/>
      <sz val="16"/>
      <color rgb="FFFF0000"/>
      <name val="Avenir Next LT Pro"/>
      <family val="2"/>
      <scheme val="minor"/>
    </font>
    <font>
      <sz val="16"/>
      <color theme="1"/>
      <name val="Avenir Next LT Pro"/>
      <family val="2"/>
      <scheme val="minor"/>
    </font>
    <font>
      <sz val="10"/>
      <color theme="1"/>
      <name val="Avenir Next LT Pro"/>
      <family val="2"/>
      <scheme val="major"/>
    </font>
    <font>
      <sz val="10"/>
      <color indexed="81"/>
      <name val="Avenir Next LT Pro"/>
      <family val="2"/>
      <scheme val="major"/>
    </font>
    <font>
      <sz val="11"/>
      <color theme="0"/>
      <name val="Lato"/>
      <family val="2"/>
    </font>
    <font>
      <i/>
      <sz val="10"/>
      <color theme="3"/>
      <name val="Avenir Next LT Pro"/>
      <family val="2"/>
      <scheme val="minor"/>
    </font>
    <font>
      <sz val="9"/>
      <color indexed="81"/>
      <name val="Tahoma"/>
      <family val="2"/>
    </font>
    <font>
      <sz val="26"/>
      <color theme="4"/>
      <name val="Avenir Next LT Pro"/>
      <family val="2"/>
      <scheme val="minor"/>
    </font>
    <font>
      <sz val="9"/>
      <name val="Avenir Next LT Pro"/>
      <family val="2"/>
      <scheme val="minor"/>
    </font>
    <font>
      <b/>
      <sz val="26"/>
      <name val="Aptos Black"/>
      <family val="2"/>
    </font>
    <font>
      <sz val="11"/>
      <name val="Avenir Next LT Pro"/>
      <family val="2"/>
      <scheme val="major"/>
    </font>
    <font>
      <sz val="12"/>
      <name val="Lato"/>
      <family val="2"/>
    </font>
    <font>
      <sz val="11"/>
      <name val="Lato"/>
      <family val="2"/>
    </font>
    <font>
      <sz val="11"/>
      <color indexed="81"/>
      <name val="Tahoma"/>
      <family val="2"/>
    </font>
    <font>
      <sz val="12"/>
      <color theme="1"/>
      <name val="Avenir Next LT Pro"/>
      <family val="2"/>
    </font>
    <font>
      <b/>
      <sz val="12"/>
      <color theme="3"/>
      <name val="Avenir Next LT Pro"/>
      <family val="2"/>
    </font>
    <font>
      <b/>
      <sz val="12"/>
      <color theme="1"/>
      <name val="Avenir Next LT Pro"/>
      <family val="2"/>
    </font>
    <font>
      <u/>
      <sz val="11"/>
      <color theme="10"/>
      <name val="Avenir Next LT Pro"/>
      <family val="2"/>
      <scheme val="minor"/>
    </font>
    <font>
      <i/>
      <sz val="12"/>
      <color theme="3"/>
      <name val="Avenir Next LT Pro"/>
      <family val="2"/>
      <scheme val="major"/>
    </font>
    <font>
      <i/>
      <sz val="12"/>
      <color theme="1"/>
      <name val="Avenir Next LT Pro"/>
      <family val="2"/>
      <scheme val="minor"/>
    </font>
    <font>
      <b/>
      <sz val="11"/>
      <color theme="0"/>
      <name val="Avenir Next LT Pro"/>
      <family val="2"/>
      <scheme val="minor"/>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E4EFEC"/>
        <bgColor indexed="64"/>
      </patternFill>
    </fill>
    <fill>
      <patternFill patternType="solid">
        <fgColor rgb="FFFFFFE5"/>
        <bgColor indexed="64"/>
      </patternFill>
    </fill>
    <fill>
      <patternFill patternType="solid">
        <fgColor theme="0" tint="-4.9989318521683403E-2"/>
        <bgColor indexed="64"/>
      </patternFill>
    </fill>
    <fill>
      <patternFill patternType="solid">
        <fgColor theme="3"/>
        <bgColor indexed="64"/>
      </patternFill>
    </fill>
    <fill>
      <patternFill patternType="solid">
        <fgColor theme="2" tint="0.79998168889431442"/>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4"/>
        <bgColor indexed="64"/>
      </patternFill>
    </fill>
  </fills>
  <borders count="14">
    <border>
      <left/>
      <right/>
      <top/>
      <bottom/>
      <diagonal/>
    </border>
    <border>
      <left style="medium">
        <color theme="3"/>
      </left>
      <right style="medium">
        <color theme="3"/>
      </right>
      <top style="medium">
        <color theme="3"/>
      </top>
      <bottom style="medium">
        <color theme="3"/>
      </bottom>
      <diagonal/>
    </border>
    <border>
      <left/>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bottom/>
      <diagonal/>
    </border>
    <border>
      <left/>
      <right style="medium">
        <color theme="3"/>
      </right>
      <top/>
      <bottom style="medium">
        <color theme="3"/>
      </bottom>
      <diagonal/>
    </border>
    <border>
      <left style="medium">
        <color theme="3"/>
      </left>
      <right style="medium">
        <color theme="3"/>
      </right>
      <top/>
      <bottom style="medium">
        <color theme="3"/>
      </bottom>
      <diagonal/>
    </border>
    <border>
      <left style="medium">
        <color theme="3"/>
      </left>
      <right/>
      <top/>
      <bottom style="medium">
        <color theme="3"/>
      </bottom>
      <diagonal/>
    </border>
    <border>
      <left/>
      <right style="medium">
        <color theme="3"/>
      </right>
      <top style="medium">
        <color theme="3"/>
      </top>
      <bottom/>
      <diagonal/>
    </border>
    <border>
      <left style="medium">
        <color theme="3"/>
      </left>
      <right style="medium">
        <color theme="3"/>
      </right>
      <top style="medium">
        <color theme="3"/>
      </top>
      <bottom/>
      <diagonal/>
    </border>
    <border>
      <left style="medium">
        <color theme="3"/>
      </left>
      <right/>
      <top style="medium">
        <color theme="3"/>
      </top>
      <bottom/>
      <diagonal/>
    </border>
    <border>
      <left style="thin">
        <color theme="3"/>
      </left>
      <right style="thin">
        <color theme="3"/>
      </right>
      <top style="thin">
        <color theme="3"/>
      </top>
      <bottom style="thin">
        <color theme="3"/>
      </bottom>
      <diagonal/>
    </border>
  </borders>
  <cellStyleXfs count="3">
    <xf numFmtId="0" fontId="0" fillId="0" borderId="0"/>
    <xf numFmtId="9" fontId="3" fillId="0" borderId="0" applyFont="0" applyFill="0" applyBorder="0" applyAlignment="0" applyProtection="0"/>
    <xf numFmtId="0" fontId="53" fillId="0" borderId="0" applyNumberFormat="0" applyFill="0" applyBorder="0" applyAlignment="0" applyProtection="0"/>
  </cellStyleXfs>
  <cellXfs count="172">
    <xf numFmtId="0" fontId="0" fillId="0" borderId="0" xfId="0"/>
    <xf numFmtId="0" fontId="0" fillId="0" borderId="0" xfId="0" applyAlignment="1">
      <alignment wrapText="1"/>
    </xf>
    <xf numFmtId="0" fontId="1" fillId="0" borderId="0" xfId="0" applyFont="1" applyAlignment="1">
      <alignment vertical="center"/>
    </xf>
    <xf numFmtId="0" fontId="2" fillId="0" borderId="0" xfId="0" applyFont="1"/>
    <xf numFmtId="0" fontId="0" fillId="0" borderId="0" xfId="0" applyAlignment="1">
      <alignment vertical="center"/>
    </xf>
    <xf numFmtId="0" fontId="0" fillId="0" borderId="0" xfId="0" applyAlignment="1">
      <alignment horizontal="center"/>
    </xf>
    <xf numFmtId="0" fontId="5" fillId="0" borderId="0" xfId="0" applyFont="1" applyAlignment="1">
      <alignment vertical="center"/>
    </xf>
    <xf numFmtId="0" fontId="0" fillId="0" borderId="0" xfId="0" applyAlignment="1">
      <alignment horizontal="center" wrapText="1"/>
    </xf>
    <xf numFmtId="0" fontId="1" fillId="0" borderId="0" xfId="0" applyFont="1"/>
    <xf numFmtId="0" fontId="4" fillId="0" borderId="0" xfId="0" applyFont="1" applyAlignment="1">
      <alignment vertical="center"/>
    </xf>
    <xf numFmtId="0" fontId="8" fillId="0" borderId="0" xfId="0" applyFont="1"/>
    <xf numFmtId="0" fontId="23" fillId="2" borderId="0" xfId="0" applyFont="1" applyFill="1" applyAlignment="1" applyProtection="1">
      <alignment horizontal="left" vertical="center"/>
      <protection hidden="1"/>
    </xf>
    <xf numFmtId="0" fontId="0" fillId="2" borderId="0" xfId="0" applyFill="1" applyProtection="1">
      <protection hidden="1"/>
    </xf>
    <xf numFmtId="0" fontId="0" fillId="2" borderId="0" xfId="0" applyFill="1" applyAlignment="1" applyProtection="1">
      <alignment vertical="center"/>
      <protection hidden="1"/>
    </xf>
    <xf numFmtId="0" fontId="0" fillId="0" borderId="0" xfId="0" applyProtection="1">
      <protection hidden="1"/>
    </xf>
    <xf numFmtId="0" fontId="27" fillId="0" borderId="0" xfId="0" applyFont="1" applyAlignment="1" applyProtection="1">
      <alignment horizontal="left"/>
      <protection hidden="1"/>
    </xf>
    <xf numFmtId="0" fontId="26" fillId="0" borderId="0" xfId="0" applyFont="1" applyAlignment="1" applyProtection="1">
      <alignment horizontal="left"/>
      <protection hidden="1"/>
    </xf>
    <xf numFmtId="0" fontId="0" fillId="0" borderId="0" xfId="0" applyAlignment="1" applyProtection="1">
      <alignment horizontal="center"/>
      <protection hidden="1"/>
    </xf>
    <xf numFmtId="0" fontId="1" fillId="2" borderId="0" xfId="0" applyFont="1" applyFill="1" applyAlignment="1" applyProtection="1">
      <alignment horizontal="left" vertical="top" wrapText="1"/>
      <protection hidden="1"/>
    </xf>
    <xf numFmtId="0" fontId="1" fillId="2" borderId="0" xfId="0" applyFont="1" applyFill="1" applyAlignment="1" applyProtection="1">
      <alignment vertical="top" wrapText="1"/>
      <protection hidden="1"/>
    </xf>
    <xf numFmtId="0" fontId="21" fillId="8" borderId="1" xfId="0" applyFont="1" applyFill="1" applyBorder="1" applyAlignment="1" applyProtection="1">
      <alignment horizontal="center" vertical="center"/>
      <protection hidden="1"/>
    </xf>
    <xf numFmtId="0" fontId="21" fillId="8" borderId="1" xfId="0" applyFont="1" applyFill="1" applyBorder="1" applyAlignment="1" applyProtection="1">
      <alignment horizontal="center" vertical="center" wrapText="1"/>
      <protection hidden="1"/>
    </xf>
    <xf numFmtId="0" fontId="15" fillId="8" borderId="1" xfId="0" applyFont="1" applyFill="1" applyBorder="1" applyAlignment="1" applyProtection="1">
      <alignment horizontal="center" vertical="center" wrapText="1"/>
      <protection hidden="1"/>
    </xf>
    <xf numFmtId="0" fontId="26" fillId="2" borderId="0" xfId="0" applyFont="1" applyFill="1" applyAlignment="1" applyProtection="1">
      <alignment horizontal="left"/>
      <protection hidden="1"/>
    </xf>
    <xf numFmtId="0" fontId="26" fillId="2" borderId="0" xfId="0" applyFont="1" applyFill="1" applyAlignment="1" applyProtection="1">
      <alignment horizontal="left" wrapText="1"/>
      <protection hidden="1"/>
    </xf>
    <xf numFmtId="0" fontId="26" fillId="2" borderId="0" xfId="0" applyFont="1" applyFill="1" applyAlignment="1" applyProtection="1">
      <alignment horizontal="center" wrapText="1"/>
      <protection hidden="1"/>
    </xf>
    <xf numFmtId="0" fontId="0" fillId="2" borderId="0" xfId="0" applyFill="1" applyAlignment="1" applyProtection="1">
      <alignment wrapText="1"/>
      <protection hidden="1"/>
    </xf>
    <xf numFmtId="9" fontId="32" fillId="8" borderId="0" xfId="1" applyFont="1" applyFill="1" applyAlignment="1" applyProtection="1">
      <alignment horizontal="left" vertical="center" wrapText="1" indent="2"/>
      <protection hidden="1"/>
    </xf>
    <xf numFmtId="0" fontId="0" fillId="8" borderId="0" xfId="0" applyFill="1" applyAlignment="1" applyProtection="1">
      <alignment horizontal="left" vertical="top" wrapText="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20" fillId="0" borderId="0" xfId="0" applyFont="1" applyAlignment="1" applyProtection="1">
      <alignment horizontal="center"/>
      <protection hidden="1"/>
    </xf>
    <xf numFmtId="0" fontId="20" fillId="0" borderId="0" xfId="0" applyFont="1" applyProtection="1">
      <protection hidden="1"/>
    </xf>
    <xf numFmtId="0" fontId="5" fillId="2" borderId="0" xfId="0" applyFont="1" applyFill="1" applyAlignment="1" applyProtection="1">
      <alignment vertical="center"/>
      <protection hidden="1"/>
    </xf>
    <xf numFmtId="0" fontId="0" fillId="0" borderId="0" xfId="0" applyAlignment="1" applyProtection="1">
      <alignment vertical="center"/>
      <protection hidden="1"/>
    </xf>
    <xf numFmtId="0" fontId="0" fillId="5" borderId="1" xfId="0" applyFill="1" applyBorder="1" applyAlignment="1" applyProtection="1">
      <alignment horizontal="center" vertical="center" wrapText="1"/>
      <protection locked="0"/>
    </xf>
    <xf numFmtId="0" fontId="12" fillId="0" borderId="0" xfId="0" applyFont="1" applyAlignment="1">
      <alignment vertical="center"/>
    </xf>
    <xf numFmtId="0" fontId="17" fillId="0" borderId="6" xfId="0" applyFont="1" applyBorder="1" applyAlignment="1" applyProtection="1">
      <alignment horizontal="center" vertical="center"/>
      <protection hidden="1"/>
    </xf>
    <xf numFmtId="0" fontId="1" fillId="2" borderId="0" xfId="0" applyFont="1" applyFill="1" applyAlignment="1" applyProtection="1">
      <alignment horizontal="left" vertical="center" wrapText="1"/>
      <protection hidden="1"/>
    </xf>
    <xf numFmtId="0" fontId="37" fillId="0" borderId="0" xfId="0" applyFont="1" applyAlignment="1" applyProtection="1">
      <alignment horizontal="left" vertical="center" wrapText="1"/>
      <protection hidden="1"/>
    </xf>
    <xf numFmtId="0" fontId="21" fillId="8" borderId="1" xfId="0" applyFont="1" applyFill="1" applyBorder="1" applyAlignment="1" applyProtection="1">
      <alignment horizontal="left" vertical="center" wrapText="1" indent="1"/>
      <protection hidden="1"/>
    </xf>
    <xf numFmtId="0" fontId="21" fillId="8" borderId="7" xfId="0" applyFont="1" applyFill="1" applyBorder="1" applyAlignment="1" applyProtection="1">
      <alignment horizontal="left" vertical="center" wrapText="1" indent="1"/>
      <protection hidden="1"/>
    </xf>
    <xf numFmtId="0" fontId="21" fillId="8" borderId="8" xfId="0" applyFont="1" applyFill="1" applyBorder="1" applyAlignment="1" applyProtection="1">
      <alignment horizontal="left" vertical="center" wrapText="1" indent="1"/>
      <protection hidden="1"/>
    </xf>
    <xf numFmtId="0" fontId="21" fillId="8" borderId="8" xfId="0" applyFont="1" applyFill="1" applyBorder="1" applyAlignment="1" applyProtection="1">
      <alignment horizontal="center" vertical="center" wrapText="1"/>
      <protection hidden="1"/>
    </xf>
    <xf numFmtId="0" fontId="21" fillId="8" borderId="9" xfId="0" applyFont="1" applyFill="1" applyBorder="1" applyAlignment="1" applyProtection="1">
      <alignment horizontal="center" vertical="center" wrapText="1"/>
      <protection hidden="1"/>
    </xf>
    <xf numFmtId="0" fontId="0" fillId="5" borderId="11" xfId="0" applyFill="1" applyBorder="1" applyAlignment="1" applyProtection="1">
      <alignment horizontal="center" vertical="center" wrapText="1"/>
      <protection locked="0"/>
    </xf>
    <xf numFmtId="0" fontId="36" fillId="0" borderId="0" xfId="0" applyFont="1" applyAlignment="1" applyProtection="1">
      <alignment horizontal="left" vertical="center"/>
      <protection hidden="1"/>
    </xf>
    <xf numFmtId="0" fontId="0" fillId="2" borderId="1" xfId="0" applyFill="1" applyBorder="1" applyAlignment="1" applyProtection="1">
      <alignment horizontal="center" vertical="center" wrapText="1"/>
      <protection hidden="1"/>
    </xf>
    <xf numFmtId="0" fontId="40" fillId="0" borderId="0" xfId="0" applyFont="1" applyAlignment="1" applyProtection="1">
      <alignment vertical="center"/>
      <protection hidden="1"/>
    </xf>
    <xf numFmtId="0" fontId="29" fillId="0" borderId="0" xfId="0" applyFont="1" applyAlignment="1" applyProtection="1">
      <alignment vertical="center"/>
      <protection hidden="1"/>
    </xf>
    <xf numFmtId="0" fontId="2" fillId="0" borderId="0" xfId="0" applyFont="1" applyProtection="1">
      <protection hidden="1"/>
    </xf>
    <xf numFmtId="0" fontId="6" fillId="0" borderId="0" xfId="0" applyFont="1" applyAlignment="1" applyProtection="1">
      <alignment horizontal="left" vertical="center"/>
      <protection hidden="1"/>
    </xf>
    <xf numFmtId="0" fontId="7" fillId="0" borderId="0" xfId="0" applyFont="1" applyAlignment="1" applyProtection="1">
      <alignment vertical="center"/>
      <protection hidden="1"/>
    </xf>
    <xf numFmtId="0" fontId="7" fillId="0" borderId="0" xfId="0" applyFont="1" applyProtection="1">
      <protection hidden="1"/>
    </xf>
    <xf numFmtId="0" fontId="2" fillId="2" borderId="0" xfId="0" applyFont="1" applyFill="1" applyProtection="1">
      <protection hidden="1"/>
    </xf>
    <xf numFmtId="0" fontId="8" fillId="2" borderId="1" xfId="0"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2" fillId="3" borderId="3" xfId="0" applyFont="1" applyFill="1" applyBorder="1" applyAlignment="1" applyProtection="1">
      <alignment horizontal="center" vertical="center"/>
      <protection hidden="1"/>
    </xf>
    <xf numFmtId="0" fontId="38" fillId="2" borderId="1" xfId="0" applyFont="1" applyFill="1" applyBorder="1" applyAlignment="1" applyProtection="1">
      <alignment horizontal="center" vertical="center" wrapText="1"/>
      <protection hidden="1"/>
    </xf>
    <xf numFmtId="0" fontId="38" fillId="2" borderId="6" xfId="0" applyFont="1" applyFill="1" applyBorder="1" applyAlignment="1" applyProtection="1">
      <alignment horizontal="center" vertical="center" wrapText="1"/>
      <protection hidden="1"/>
    </xf>
    <xf numFmtId="0" fontId="15" fillId="2" borderId="6" xfId="0" applyFont="1" applyFill="1" applyBorder="1" applyAlignment="1" applyProtection="1">
      <alignment horizontal="center" vertical="center" wrapText="1"/>
      <protection hidden="1"/>
    </xf>
    <xf numFmtId="0" fontId="8" fillId="0" borderId="0" xfId="0" applyFont="1" applyAlignment="1">
      <alignment horizontal="center" wrapText="1"/>
    </xf>
    <xf numFmtId="0" fontId="8" fillId="0" borderId="1" xfId="0" applyFont="1" applyBorder="1" applyAlignment="1" applyProtection="1">
      <alignment horizontal="center" vertical="center" wrapText="1"/>
      <protection hidden="1"/>
    </xf>
    <xf numFmtId="0" fontId="1" fillId="0" borderId="5" xfId="0" applyFont="1" applyBorder="1" applyAlignment="1" applyProtection="1">
      <alignment horizontal="left" vertical="center" indent="1"/>
      <protection hidden="1"/>
    </xf>
    <xf numFmtId="0" fontId="1" fillId="6" borderId="5" xfId="0" applyFont="1" applyFill="1" applyBorder="1" applyAlignment="1" applyProtection="1">
      <alignment horizontal="left" vertical="center" indent="1"/>
      <protection hidden="1"/>
    </xf>
    <xf numFmtId="0" fontId="1" fillId="0" borderId="5" xfId="0" quotePrefix="1" applyFont="1" applyBorder="1" applyAlignment="1" applyProtection="1">
      <alignment horizontal="left" vertical="center" indent="1"/>
      <protection hidden="1"/>
    </xf>
    <xf numFmtId="0" fontId="1" fillId="6" borderId="10" xfId="0" applyFont="1" applyFill="1" applyBorder="1" applyAlignment="1" applyProtection="1">
      <alignment horizontal="left" vertical="center" indent="1"/>
      <protection hidden="1"/>
    </xf>
    <xf numFmtId="0" fontId="1" fillId="0" borderId="1" xfId="0" applyFont="1" applyBorder="1" applyAlignment="1" applyProtection="1">
      <alignment horizontal="left" vertical="center" wrapText="1" indent="1"/>
      <protection hidden="1"/>
    </xf>
    <xf numFmtId="0" fontId="1" fillId="6" borderId="1" xfId="0" applyFont="1" applyFill="1" applyBorder="1" applyAlignment="1" applyProtection="1">
      <alignment horizontal="left" vertical="center" wrapText="1" indent="1"/>
      <protection hidden="1"/>
    </xf>
    <xf numFmtId="0" fontId="1" fillId="6" borderId="11" xfId="0" applyFont="1" applyFill="1" applyBorder="1" applyAlignment="1" applyProtection="1">
      <alignment horizontal="left" vertical="center" wrapText="1" indent="1"/>
      <protection hidden="1"/>
    </xf>
    <xf numFmtId="14" fontId="0" fillId="5" borderId="1" xfId="0" applyNumberFormat="1" applyFill="1" applyBorder="1" applyAlignment="1" applyProtection="1">
      <alignment horizontal="center" vertical="center" wrapText="1"/>
      <protection locked="0"/>
    </xf>
    <xf numFmtId="0" fontId="0" fillId="2" borderId="0" xfId="0" applyFill="1" applyAlignment="1" applyProtection="1">
      <alignment vertical="top" wrapText="1"/>
      <protection hidden="1"/>
    </xf>
    <xf numFmtId="0" fontId="2" fillId="0" borderId="0" xfId="0" applyFont="1" applyAlignment="1">
      <alignment vertical="top"/>
    </xf>
    <xf numFmtId="0" fontId="1" fillId="0" borderId="1" xfId="0" applyFont="1" applyBorder="1" applyAlignment="1" applyProtection="1">
      <alignment horizontal="center" vertical="center" wrapText="1"/>
      <protection hidden="1"/>
    </xf>
    <xf numFmtId="0" fontId="1" fillId="6" borderId="1" xfId="0" applyFont="1" applyFill="1" applyBorder="1" applyAlignment="1" applyProtection="1">
      <alignment horizontal="center" vertical="center" wrapText="1"/>
      <protection hidden="1"/>
    </xf>
    <xf numFmtId="0" fontId="1" fillId="6" borderId="11"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top" wrapText="1"/>
      <protection hidden="1"/>
    </xf>
    <xf numFmtId="0" fontId="1" fillId="0" borderId="5" xfId="0" applyFont="1" applyBorder="1" applyAlignment="1" applyProtection="1">
      <alignment horizontal="left" vertical="center" wrapText="1" indent="1"/>
      <protection hidden="1"/>
    </xf>
    <xf numFmtId="0" fontId="15" fillId="8" borderId="4"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33" fillId="2" borderId="0" xfId="0" applyFont="1" applyFill="1" applyAlignment="1" applyProtection="1">
      <alignment vertical="center" wrapText="1"/>
      <protection hidden="1"/>
    </xf>
    <xf numFmtId="0" fontId="33" fillId="2" borderId="2" xfId="0" applyFont="1" applyFill="1" applyBorder="1" applyAlignment="1" applyProtection="1">
      <alignment horizontal="left" vertical="top" wrapText="1"/>
      <protection hidden="1"/>
    </xf>
    <xf numFmtId="0" fontId="21" fillId="8" borderId="8" xfId="0" applyFont="1" applyFill="1" applyBorder="1" applyAlignment="1" applyProtection="1">
      <alignment horizontal="center" vertical="center"/>
      <protection hidden="1"/>
    </xf>
    <xf numFmtId="0" fontId="0" fillId="2" borderId="11" xfId="0" applyFill="1" applyBorder="1" applyAlignment="1" applyProtection="1">
      <alignment horizontal="center" vertical="center" wrapText="1"/>
      <protection hidden="1"/>
    </xf>
    <xf numFmtId="0" fontId="26" fillId="2" borderId="0" xfId="0" applyFont="1" applyFill="1" applyAlignment="1" applyProtection="1">
      <alignment horizontal="center"/>
      <protection hidden="1"/>
    </xf>
    <xf numFmtId="9" fontId="32" fillId="8" borderId="0" xfId="1" applyFont="1" applyFill="1" applyAlignment="1" applyProtection="1">
      <alignment horizontal="center" vertical="center" wrapText="1"/>
      <protection hidden="1"/>
    </xf>
    <xf numFmtId="0" fontId="2" fillId="0" borderId="0" xfId="0" applyFont="1" applyAlignment="1">
      <alignment horizontal="left" vertical="center"/>
    </xf>
    <xf numFmtId="0" fontId="11" fillId="2" borderId="0" xfId="0" applyFont="1" applyFill="1" applyAlignment="1" applyProtection="1">
      <alignment horizontal="left" vertical="center"/>
      <protection hidden="1"/>
    </xf>
    <xf numFmtId="0" fontId="10" fillId="8" borderId="7" xfId="0" applyFont="1" applyFill="1" applyBorder="1" applyAlignment="1" applyProtection="1">
      <alignment horizontal="center" vertical="center"/>
      <protection hidden="1"/>
    </xf>
    <xf numFmtId="0" fontId="0" fillId="2" borderId="5" xfId="0" applyFill="1" applyBorder="1" applyAlignment="1" applyProtection="1">
      <alignment horizontal="center" vertical="center"/>
      <protection hidden="1"/>
    </xf>
    <xf numFmtId="0" fontId="0" fillId="2" borderId="5" xfId="0" applyFill="1" applyBorder="1" applyAlignment="1" applyProtection="1">
      <alignment horizontal="center"/>
      <protection hidden="1"/>
    </xf>
    <xf numFmtId="0" fontId="0" fillId="2" borderId="10" xfId="0" applyFill="1" applyBorder="1" applyAlignment="1" applyProtection="1">
      <alignment horizontal="center"/>
      <protection hidden="1"/>
    </xf>
    <xf numFmtId="0" fontId="10" fillId="8" borderId="5" xfId="0" applyFont="1" applyFill="1" applyBorder="1" applyAlignment="1" applyProtection="1">
      <alignment horizontal="center" vertical="center"/>
      <protection hidden="1"/>
    </xf>
    <xf numFmtId="0" fontId="18" fillId="0" borderId="0" xfId="0" applyFont="1" applyAlignment="1" applyProtection="1">
      <alignment horizontal="left" vertical="center"/>
      <protection hidden="1"/>
    </xf>
    <xf numFmtId="0" fontId="44" fillId="5" borderId="1" xfId="0" applyFont="1" applyFill="1" applyBorder="1" applyAlignment="1" applyProtection="1">
      <alignment horizontal="center" vertical="center" wrapText="1"/>
      <protection locked="0"/>
    </xf>
    <xf numFmtId="14" fontId="44" fillId="5" borderId="1" xfId="0" applyNumberFormat="1" applyFont="1" applyFill="1" applyBorder="1" applyAlignment="1" applyProtection="1">
      <alignment horizontal="center" vertical="center" wrapText="1"/>
      <protection locked="0"/>
    </xf>
    <xf numFmtId="0" fontId="44" fillId="5" borderId="3" xfId="0" applyFont="1" applyFill="1" applyBorder="1" applyAlignment="1" applyProtection="1">
      <alignment horizontal="center" vertical="center" wrapText="1"/>
      <protection locked="0"/>
    </xf>
    <xf numFmtId="0" fontId="44" fillId="5" borderId="11" xfId="0" applyFont="1" applyFill="1" applyBorder="1" applyAlignment="1" applyProtection="1">
      <alignment horizontal="center" vertical="center" wrapText="1"/>
      <protection locked="0"/>
    </xf>
    <xf numFmtId="14" fontId="44" fillId="5" borderId="11" xfId="0" applyNumberFormat="1" applyFont="1" applyFill="1" applyBorder="1" applyAlignment="1" applyProtection="1">
      <alignment horizontal="center" vertical="center" wrapText="1"/>
      <protection locked="0"/>
    </xf>
    <xf numFmtId="0" fontId="44" fillId="5" borderId="12" xfId="0" applyFont="1" applyFill="1" applyBorder="1" applyAlignment="1" applyProtection="1">
      <alignment horizontal="center" vertical="center" wrapText="1"/>
      <protection locked="0"/>
    </xf>
    <xf numFmtId="0" fontId="29" fillId="2" borderId="0" xfId="0" applyFont="1" applyFill="1" applyAlignment="1" applyProtection="1">
      <alignment vertical="center"/>
      <protection hidden="1"/>
    </xf>
    <xf numFmtId="0" fontId="12" fillId="0" borderId="0" xfId="0" applyFont="1" applyAlignment="1" applyProtection="1">
      <alignment vertical="center"/>
      <protection hidden="1"/>
    </xf>
    <xf numFmtId="0" fontId="2" fillId="0" borderId="0" xfId="0" applyFont="1" applyAlignment="1" applyProtection="1">
      <alignment vertical="top"/>
      <protection hidden="1"/>
    </xf>
    <xf numFmtId="0" fontId="44" fillId="2" borderId="8" xfId="0" applyFont="1" applyFill="1" applyBorder="1" applyAlignment="1" applyProtection="1">
      <alignment horizontal="center" vertical="center" wrapText="1"/>
      <protection hidden="1"/>
    </xf>
    <xf numFmtId="0" fontId="44" fillId="2" borderId="1" xfId="0" applyFont="1" applyFill="1" applyBorder="1" applyAlignment="1" applyProtection="1">
      <alignment horizontal="center" vertical="center" wrapText="1"/>
      <protection hidden="1"/>
    </xf>
    <xf numFmtId="0" fontId="8" fillId="0" borderId="0" xfId="0" applyFont="1" applyAlignment="1" applyProtection="1">
      <alignment horizontal="center" wrapText="1"/>
      <protection hidden="1"/>
    </xf>
    <xf numFmtId="0" fontId="4" fillId="0" borderId="0" xfId="0" applyFont="1" applyAlignment="1" applyProtection="1">
      <alignment vertical="center"/>
      <protection hidden="1"/>
    </xf>
    <xf numFmtId="0" fontId="0" fillId="0" borderId="0" xfId="0" applyAlignment="1" applyProtection="1">
      <alignment horizontal="left"/>
      <protection hidden="1"/>
    </xf>
    <xf numFmtId="0" fontId="37" fillId="0" borderId="0" xfId="0" applyFont="1" applyProtection="1">
      <protection hidden="1"/>
    </xf>
    <xf numFmtId="0" fontId="45" fillId="0" borderId="0" xfId="0" applyFont="1" applyAlignment="1" applyProtection="1">
      <alignment vertical="center"/>
      <protection hidden="1"/>
    </xf>
    <xf numFmtId="0" fontId="46" fillId="0" borderId="0" xfId="0" applyFont="1" applyProtection="1">
      <protection hidden="1"/>
    </xf>
    <xf numFmtId="0" fontId="35" fillId="0" borderId="0" xfId="0" applyFont="1" applyProtection="1">
      <protection hidden="1"/>
    </xf>
    <xf numFmtId="0" fontId="46" fillId="2" borderId="0" xfId="0" applyFont="1" applyFill="1" applyProtection="1">
      <protection hidden="1"/>
    </xf>
    <xf numFmtId="0" fontId="47" fillId="0" borderId="0" xfId="0" applyFont="1" applyAlignment="1" applyProtection="1">
      <alignment horizontal="left" vertical="center"/>
      <protection hidden="1"/>
    </xf>
    <xf numFmtId="0" fontId="35" fillId="0" borderId="0" xfId="0" applyFont="1" applyAlignment="1" applyProtection="1">
      <alignment wrapText="1"/>
      <protection hidden="1"/>
    </xf>
    <xf numFmtId="0" fontId="48" fillId="0" borderId="0" xfId="0" applyFont="1" applyAlignment="1" applyProtection="1">
      <alignment vertical="center"/>
      <protection hidden="1"/>
    </xf>
    <xf numFmtId="0" fontId="48" fillId="0" borderId="0" xfId="0" applyFont="1" applyProtection="1">
      <protection hidden="1"/>
    </xf>
    <xf numFmtId="0" fontId="0" fillId="0" borderId="0" xfId="0" applyAlignment="1" applyProtection="1">
      <alignment horizontal="center" vertical="center" wrapText="1"/>
      <protection hidden="1"/>
    </xf>
    <xf numFmtId="0" fontId="14" fillId="0" borderId="1" xfId="0" applyFont="1" applyBorder="1" applyAlignment="1" applyProtection="1">
      <alignment horizontal="center" vertical="center"/>
      <protection hidden="1"/>
    </xf>
    <xf numFmtId="9" fontId="8" fillId="2" borderId="1" xfId="1" applyFont="1" applyFill="1" applyBorder="1" applyAlignment="1" applyProtection="1">
      <alignment horizontal="center" vertical="center" wrapText="1"/>
      <protection hidden="1"/>
    </xf>
    <xf numFmtId="0" fontId="33" fillId="2" borderId="0" xfId="0" applyFont="1" applyFill="1" applyAlignment="1" applyProtection="1">
      <alignment vertical="top" wrapText="1"/>
      <protection hidden="1"/>
    </xf>
    <xf numFmtId="14" fontId="0" fillId="5" borderId="11" xfId="0" applyNumberFormat="1" applyFill="1" applyBorder="1" applyAlignment="1" applyProtection="1">
      <alignment horizontal="center" vertical="center" wrapText="1"/>
      <protection locked="0"/>
    </xf>
    <xf numFmtId="0" fontId="1" fillId="8" borderId="0" xfId="0" applyFont="1" applyFill="1" applyAlignment="1" applyProtection="1">
      <alignment horizontal="center" vertical="top" wrapText="1"/>
      <protection hidden="1"/>
    </xf>
    <xf numFmtId="0" fontId="1" fillId="8" borderId="0" xfId="0" applyFont="1" applyFill="1" applyAlignment="1" applyProtection="1">
      <alignment horizontal="left" vertical="top" wrapText="1"/>
      <protection hidden="1"/>
    </xf>
    <xf numFmtId="0" fontId="1" fillId="6" borderId="10" xfId="0" applyFont="1" applyFill="1" applyBorder="1" applyAlignment="1" applyProtection="1">
      <alignment horizontal="left" vertical="center" wrapText="1" indent="1"/>
      <protection hidden="1"/>
    </xf>
    <xf numFmtId="164" fontId="0" fillId="5" borderId="1" xfId="0" applyNumberFormat="1" applyFill="1" applyBorder="1" applyAlignment="1" applyProtection="1">
      <alignment horizontal="center" vertical="center" wrapText="1"/>
      <protection locked="0"/>
    </xf>
    <xf numFmtId="164" fontId="0" fillId="5" borderId="11" xfId="0" applyNumberFormat="1" applyFill="1" applyBorder="1" applyAlignment="1" applyProtection="1">
      <alignment horizontal="center" vertical="center" wrapText="1"/>
      <protection locked="0"/>
    </xf>
    <xf numFmtId="0" fontId="48" fillId="0" borderId="0" xfId="0" applyFont="1" applyAlignment="1" applyProtection="1">
      <alignment wrapText="1"/>
      <protection hidden="1"/>
    </xf>
    <xf numFmtId="0" fontId="1" fillId="6" borderId="5" xfId="0" applyFont="1" applyFill="1" applyBorder="1" applyAlignment="1" applyProtection="1">
      <alignment horizontal="left" vertical="center" wrapText="1" indent="1"/>
      <protection hidden="1"/>
    </xf>
    <xf numFmtId="0" fontId="10" fillId="2" borderId="0" xfId="0" applyFont="1" applyFill="1" applyAlignment="1" applyProtection="1">
      <alignment vertical="top"/>
      <protection hidden="1"/>
    </xf>
    <xf numFmtId="0" fontId="1" fillId="2" borderId="5" xfId="0" applyFont="1" applyFill="1" applyBorder="1" applyAlignment="1" applyProtection="1">
      <alignment horizontal="left" vertical="center" indent="1"/>
      <protection hidden="1"/>
    </xf>
    <xf numFmtId="0" fontId="1" fillId="2" borderId="1" xfId="0" applyFont="1" applyFill="1" applyBorder="1" applyAlignment="1" applyProtection="1">
      <alignment horizontal="left" vertical="center" wrapText="1" indent="1"/>
      <protection hidden="1"/>
    </xf>
    <xf numFmtId="0" fontId="1" fillId="2" borderId="1" xfId="0" applyFont="1" applyFill="1" applyBorder="1" applyAlignment="1" applyProtection="1">
      <alignment horizontal="center" vertical="center" wrapText="1"/>
      <protection hidden="1"/>
    </xf>
    <xf numFmtId="0" fontId="56" fillId="9" borderId="1" xfId="0" applyFont="1" applyFill="1" applyBorder="1" applyAlignment="1" applyProtection="1">
      <alignment horizontal="left" vertical="center" wrapText="1" indent="1"/>
      <protection hidden="1"/>
    </xf>
    <xf numFmtId="0" fontId="56" fillId="11" borderId="1" xfId="0" applyFont="1" applyFill="1" applyBorder="1" applyAlignment="1" applyProtection="1">
      <alignment horizontal="left" vertical="center" wrapText="1" indent="1"/>
      <protection hidden="1"/>
    </xf>
    <xf numFmtId="0" fontId="56" fillId="10" borderId="1" xfId="2" applyFont="1" applyFill="1" applyBorder="1" applyAlignment="1" applyProtection="1">
      <alignment horizontal="left" vertical="center" wrapText="1" indent="4"/>
      <protection hidden="1"/>
    </xf>
    <xf numFmtId="0" fontId="56" fillId="7" borderId="1" xfId="2" applyFont="1" applyFill="1" applyBorder="1" applyAlignment="1" applyProtection="1">
      <alignment horizontal="left" vertical="center" wrapText="1" indent="4"/>
      <protection hidden="1"/>
    </xf>
    <xf numFmtId="0" fontId="56" fillId="12" borderId="1" xfId="0" applyFont="1" applyFill="1" applyBorder="1" applyAlignment="1" applyProtection="1">
      <alignment horizontal="left" vertical="center" wrapText="1" indent="1"/>
      <protection hidden="1"/>
    </xf>
    <xf numFmtId="0" fontId="21" fillId="4" borderId="1" xfId="0" applyFont="1" applyFill="1" applyBorder="1" applyAlignment="1" applyProtection="1">
      <alignment horizontal="left" vertical="center" wrapText="1" indent="1"/>
      <protection hidden="1"/>
    </xf>
    <xf numFmtId="0" fontId="21" fillId="4" borderId="1" xfId="0" applyFont="1" applyFill="1" applyBorder="1" applyAlignment="1" applyProtection="1">
      <alignment horizontal="left" vertical="center" indent="1"/>
      <protection hidden="1"/>
    </xf>
    <xf numFmtId="0" fontId="18" fillId="7" borderId="0" xfId="0" applyFont="1" applyFill="1" applyAlignment="1" applyProtection="1">
      <alignment horizontal="left" vertical="center"/>
      <protection hidden="1"/>
    </xf>
    <xf numFmtId="0" fontId="24" fillId="4" borderId="1" xfId="0" applyFont="1" applyFill="1" applyBorder="1" applyAlignment="1" applyProtection="1">
      <alignment horizontal="left" vertical="center" wrapText="1" indent="1"/>
      <protection hidden="1"/>
    </xf>
    <xf numFmtId="0" fontId="20" fillId="2" borderId="2" xfId="0" applyFont="1" applyFill="1" applyBorder="1" applyAlignment="1" applyProtection="1">
      <alignment horizontal="left" vertical="center"/>
      <protection hidden="1"/>
    </xf>
    <xf numFmtId="0" fontId="1" fillId="0" borderId="0" xfId="0" applyFont="1" applyAlignment="1" applyProtection="1">
      <alignment horizontal="left" vertical="top" wrapText="1"/>
      <protection hidden="1"/>
    </xf>
    <xf numFmtId="0" fontId="1" fillId="5" borderId="3" xfId="0" applyFont="1" applyFill="1" applyBorder="1" applyAlignment="1" applyProtection="1">
      <alignment horizontal="center" vertical="center" wrapText="1"/>
      <protection hidden="1"/>
    </xf>
    <xf numFmtId="0" fontId="1" fillId="5" borderId="4" xfId="0" applyFont="1" applyFill="1" applyBorder="1" applyAlignment="1" applyProtection="1">
      <alignment horizontal="center" vertical="center" wrapText="1"/>
      <protection hidden="1"/>
    </xf>
    <xf numFmtId="0" fontId="1" fillId="5" borderId="5" xfId="0" applyFont="1" applyFill="1" applyBorder="1" applyAlignment="1" applyProtection="1">
      <alignment horizontal="center" vertical="center" wrapText="1"/>
      <protection hidden="1"/>
    </xf>
    <xf numFmtId="0" fontId="1" fillId="2" borderId="0" xfId="0" applyFont="1" applyFill="1" applyAlignment="1" applyProtection="1">
      <alignment horizontal="left" vertical="top" wrapText="1"/>
      <protection hidden="1"/>
    </xf>
    <xf numFmtId="0" fontId="34" fillId="0" borderId="0" xfId="0" applyFont="1" applyAlignment="1" applyProtection="1">
      <alignment horizontal="left" vertical="center" wrapText="1"/>
      <protection hidden="1"/>
    </xf>
    <xf numFmtId="0" fontId="10" fillId="4" borderId="1" xfId="0" applyFont="1" applyFill="1" applyBorder="1" applyAlignment="1" applyProtection="1">
      <alignment horizontal="left" vertical="center" wrapText="1" indent="1"/>
      <protection hidden="1"/>
    </xf>
    <xf numFmtId="0" fontId="10" fillId="2" borderId="13" xfId="0" applyFont="1" applyFill="1" applyBorder="1" applyAlignment="1" applyProtection="1">
      <alignment horizontal="left" vertical="center" indent="1"/>
      <protection hidden="1"/>
    </xf>
    <xf numFmtId="164" fontId="10" fillId="2" borderId="13" xfId="0" applyNumberFormat="1" applyFont="1" applyFill="1" applyBorder="1" applyAlignment="1" applyProtection="1">
      <alignment horizontal="left" vertical="center" indent="1"/>
      <protection hidden="1"/>
    </xf>
    <xf numFmtId="14" fontId="10" fillId="2" borderId="13" xfId="0" applyNumberFormat="1" applyFont="1" applyFill="1" applyBorder="1" applyAlignment="1" applyProtection="1">
      <alignment horizontal="left" vertical="center" indent="1"/>
      <protection hidden="1"/>
    </xf>
    <xf numFmtId="0" fontId="19" fillId="2" borderId="0" xfId="0" applyFont="1" applyFill="1" applyAlignment="1" applyProtection="1">
      <alignment horizontal="left" vertical="top" wrapText="1"/>
      <protection hidden="1"/>
    </xf>
    <xf numFmtId="0" fontId="0" fillId="5" borderId="1" xfId="0" quotePrefix="1" applyFill="1" applyBorder="1" applyAlignment="1" applyProtection="1">
      <alignment horizontal="left" vertical="center" wrapText="1" indent="1"/>
      <protection locked="0"/>
    </xf>
    <xf numFmtId="0" fontId="0" fillId="5" borderId="1" xfId="0" applyFill="1" applyBorder="1" applyAlignment="1" applyProtection="1">
      <alignment horizontal="left" vertical="center" wrapText="1" indent="1"/>
      <protection locked="0"/>
    </xf>
    <xf numFmtId="0" fontId="1" fillId="5" borderId="1" xfId="0" applyFont="1" applyFill="1" applyBorder="1" applyAlignment="1" applyProtection="1">
      <alignment horizontal="left" vertical="center" wrapText="1" indent="1"/>
      <protection locked="0"/>
    </xf>
    <xf numFmtId="0" fontId="1" fillId="0" borderId="0" xfId="0" applyFont="1" applyAlignment="1" applyProtection="1">
      <alignment horizontal="left" vertical="center" wrapText="1"/>
      <protection hidden="1"/>
    </xf>
    <xf numFmtId="0" fontId="1" fillId="2" borderId="0" xfId="0" applyFont="1" applyFill="1" applyAlignment="1" applyProtection="1">
      <alignment horizontal="left" vertical="center" wrapText="1"/>
      <protection hidden="1"/>
    </xf>
    <xf numFmtId="0" fontId="21" fillId="8" borderId="3" xfId="0" applyFont="1" applyFill="1" applyBorder="1" applyAlignment="1" applyProtection="1">
      <alignment horizontal="center" vertical="center" wrapText="1"/>
      <protection hidden="1"/>
    </xf>
    <xf numFmtId="0" fontId="21" fillId="8" borderId="4" xfId="0" applyFont="1" applyFill="1" applyBorder="1" applyAlignment="1" applyProtection="1">
      <alignment horizontal="center" vertical="center" wrapText="1"/>
      <protection hidden="1"/>
    </xf>
    <xf numFmtId="0" fontId="21" fillId="8" borderId="5" xfId="0" applyFont="1" applyFill="1" applyBorder="1" applyAlignment="1" applyProtection="1">
      <alignment horizontal="center" vertical="center" wrapText="1"/>
      <protection hidden="1"/>
    </xf>
    <xf numFmtId="0" fontId="33" fillId="2" borderId="0" xfId="0" applyFont="1" applyFill="1" applyAlignment="1" applyProtection="1">
      <alignment horizontal="left" vertical="top" wrapText="1"/>
      <protection hidden="1"/>
    </xf>
    <xf numFmtId="0" fontId="50" fillId="0" borderId="0" xfId="0" applyFont="1" applyAlignment="1" applyProtection="1">
      <alignment horizontal="left" vertical="top" wrapText="1"/>
      <protection hidden="1"/>
    </xf>
    <xf numFmtId="0" fontId="17" fillId="8" borderId="3" xfId="0" applyFont="1" applyFill="1" applyBorder="1" applyAlignment="1" applyProtection="1">
      <alignment horizontal="center" vertical="center" wrapText="1"/>
      <protection hidden="1"/>
    </xf>
    <xf numFmtId="0" fontId="17" fillId="8" borderId="4" xfId="0" applyFont="1" applyFill="1" applyBorder="1" applyAlignment="1" applyProtection="1">
      <alignment horizontal="center" vertical="center"/>
      <protection hidden="1"/>
    </xf>
    <xf numFmtId="0" fontId="17" fillId="8" borderId="5" xfId="0" applyFont="1" applyFill="1" applyBorder="1" applyAlignment="1" applyProtection="1">
      <alignment horizontal="center" vertical="center"/>
      <protection hidden="1"/>
    </xf>
    <xf numFmtId="0" fontId="33" fillId="2" borderId="0" xfId="0" applyFont="1" applyFill="1" applyAlignment="1" applyProtection="1">
      <alignment horizontal="left" vertical="center" wrapText="1"/>
      <protection hidden="1"/>
    </xf>
    <xf numFmtId="0" fontId="17" fillId="8" borderId="4" xfId="0" applyFont="1" applyFill="1" applyBorder="1" applyAlignment="1" applyProtection="1">
      <alignment horizontal="center" vertical="center" wrapText="1"/>
      <protection hidden="1"/>
    </xf>
    <xf numFmtId="0" fontId="17" fillId="8" borderId="5" xfId="0" applyFont="1" applyFill="1" applyBorder="1" applyAlignment="1" applyProtection="1">
      <alignment horizontal="center" vertical="center" wrapText="1"/>
      <protection hidden="1"/>
    </xf>
    <xf numFmtId="0" fontId="30" fillId="8" borderId="0" xfId="0" applyFont="1" applyFill="1" applyAlignment="1" applyProtection="1">
      <alignment horizontal="right" vertical="center" wrapText="1"/>
      <protection hidden="1"/>
    </xf>
    <xf numFmtId="0" fontId="1" fillId="2" borderId="0" xfId="0" applyFont="1" applyFill="1" applyAlignment="1" applyProtection="1">
      <alignment horizontal="left" vertical="top" wrapText="1" indent="1"/>
      <protection hidden="1"/>
    </xf>
  </cellXfs>
  <cellStyles count="3">
    <cellStyle name="Hyperlink" xfId="2" builtinId="8"/>
    <cellStyle name="Normal" xfId="0" builtinId="0"/>
    <cellStyle name="Percent" xfId="1" builtinId="5"/>
  </cellStyles>
  <dxfs count="228">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color theme="4" tint="-0.24994659260841701"/>
      </font>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color theme="4" tint="-0.24994659260841701"/>
      </font>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color theme="4" tint="-0.24994659260841701"/>
      </font>
    </dxf>
    <dxf>
      <font>
        <color theme="1"/>
      </font>
      <fill>
        <patternFill>
          <bgColor rgb="FF92D050"/>
        </patternFill>
      </fill>
    </dxf>
    <dxf>
      <font>
        <color theme="1"/>
      </font>
      <fill>
        <patternFill>
          <bgColor rgb="FFFFC000"/>
        </patternFill>
      </fill>
    </dxf>
    <dxf>
      <font>
        <color theme="0"/>
      </font>
      <fill>
        <patternFill>
          <bgColor rgb="FFC00000"/>
        </patternFill>
      </fill>
    </dxf>
    <dxf>
      <font>
        <color theme="0"/>
      </font>
      <fill>
        <patternFill>
          <bgColor theme="5" tint="-0.24994659260841701"/>
        </patternFill>
      </fill>
    </dxf>
    <dxf>
      <fill>
        <patternFill>
          <bgColor theme="2" tint="0.79998168889431442"/>
        </patternFill>
      </fill>
    </dxf>
    <dxf>
      <fill>
        <patternFill>
          <bgColor theme="2" tint="0.79998168889431442"/>
        </patternFill>
      </fill>
    </dxf>
    <dxf>
      <fill>
        <patternFill>
          <bgColor theme="2" tint="0.79998168889431442"/>
        </patternFill>
      </fill>
    </dxf>
    <dxf>
      <fill>
        <patternFill>
          <bgColor theme="2" tint="0.79998168889431442"/>
        </patternFill>
      </fill>
    </dxf>
    <dxf>
      <fill>
        <patternFill>
          <bgColor theme="2" tint="0.79998168889431442"/>
        </patternFill>
      </fill>
    </dxf>
    <dxf>
      <font>
        <b/>
        <i val="0"/>
        <color theme="0"/>
      </font>
      <fill>
        <patternFill>
          <bgColor rgb="FF92D050"/>
        </patternFill>
      </fill>
    </dxf>
    <dxf>
      <font>
        <b/>
        <i val="0"/>
        <color theme="1"/>
      </font>
      <fill>
        <patternFill>
          <bgColor rgb="FFFFC000"/>
        </patternFill>
      </fill>
    </dxf>
    <dxf>
      <font>
        <b/>
        <i val="0"/>
        <color theme="0"/>
      </font>
      <fill>
        <patternFill>
          <bgColor rgb="FFC00000"/>
        </patternFill>
      </fill>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ont>
        <b/>
        <i val="0"/>
        <color theme="0"/>
      </font>
      <fill>
        <patternFill>
          <bgColor rgb="FF92D050"/>
        </patternFill>
      </fill>
    </dxf>
    <dxf>
      <font>
        <b/>
        <i val="0"/>
        <color theme="1"/>
      </font>
      <fill>
        <patternFill>
          <bgColor rgb="FFFFC000"/>
        </patternFill>
      </fill>
    </dxf>
    <dxf>
      <font>
        <b/>
        <i val="0"/>
        <color theme="0"/>
      </font>
      <fill>
        <patternFill>
          <bgColor rgb="FFC00000"/>
        </patternFill>
      </fill>
    </dxf>
    <dxf>
      <font>
        <b/>
        <i val="0"/>
        <color theme="0"/>
      </font>
      <fill>
        <patternFill>
          <bgColor rgb="FF92D050"/>
        </patternFill>
      </fill>
    </dxf>
    <dxf>
      <font>
        <b/>
        <i val="0"/>
        <color theme="1"/>
      </font>
      <fill>
        <patternFill>
          <bgColor rgb="FFFFC000"/>
        </patternFill>
      </fill>
    </dxf>
    <dxf>
      <font>
        <b/>
        <i val="0"/>
        <color theme="0"/>
      </font>
      <fill>
        <patternFill>
          <bgColor rgb="FFC00000"/>
        </patternFill>
      </fill>
    </dxf>
    <dxf>
      <fill>
        <patternFill>
          <bgColor theme="2" tint="0.79998168889431442"/>
        </patternFill>
      </fill>
    </dxf>
    <dxf>
      <fill>
        <patternFill>
          <bgColor theme="2" tint="0.79998168889431442"/>
        </patternFill>
      </fill>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1" hidden="1"/>
    </dxf>
    <dxf>
      <border outline="0">
        <top style="medium">
          <color theme="3"/>
        </top>
      </border>
    </dxf>
    <dxf>
      <border outline="0">
        <right style="medium">
          <color theme="3"/>
        </right>
        <top style="medium">
          <color rgb="FF005455"/>
        </top>
        <bottom style="medium">
          <color theme="3"/>
        </bottom>
      </border>
    </dxf>
    <dxf>
      <font>
        <strike val="0"/>
        <outline val="0"/>
        <shadow val="0"/>
        <u val="none"/>
        <vertAlign val="baseline"/>
        <sz val="9"/>
        <color auto="1"/>
        <name val="Avenir Next LT Pro"/>
        <family val="2"/>
        <scheme val="minor"/>
      </font>
      <protection locked="1" hidden="1"/>
    </dxf>
    <dxf>
      <border>
        <bottom style="medium">
          <color theme="3"/>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left style="medium">
          <color theme="3"/>
        </left>
        <right style="medium">
          <color theme="3"/>
        </right>
        <top/>
        <bottom/>
      </border>
      <protection locked="1" hidden="1"/>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border outline="0">
        <bottom style="medium">
          <color rgb="FF005455"/>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border outline="0">
        <bottom style="medium">
          <color rgb="FF005455"/>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border outline="0">
        <bottom style="medium">
          <color rgb="FF005455"/>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border outline="0">
        <bottom style="medium">
          <color rgb="FF005455"/>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border outline="0">
        <bottom style="medium">
          <color rgb="FF005455"/>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border outline="0">
        <bottom style="medium">
          <color rgb="FF005455"/>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9"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border outline="0">
        <bottom style="medium">
          <color rgb="FF005455"/>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patternType="solid">
          <fgColor indexed="64"/>
          <bgColor rgb="FFFFFFE5"/>
        </patternFill>
      </fill>
      <alignment horizontal="center" vertical="center" textRotation="0" wrapText="1" indent="0" justifyLastLine="0" shrinkToFit="0" readingOrder="0"/>
      <border>
        <left style="medium">
          <color theme="3"/>
        </left>
      </border>
      <protection locked="0" hidden="0"/>
    </dxf>
    <dxf>
      <font>
        <b/>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1" hidden="1"/>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style="medium">
          <color theme="3"/>
        </vertical>
        <horizontal style="medium">
          <color theme="3"/>
        </horizontal>
      </border>
      <protection locked="0" hidden="0"/>
    </dxf>
    <dxf>
      <font>
        <b/>
        <i val="0"/>
        <strike val="0"/>
        <condense val="0"/>
        <extend val="0"/>
        <outline val="0"/>
        <shadow val="0"/>
        <u val="none"/>
        <vertAlign val="baseline"/>
        <sz val="11"/>
        <color theme="3"/>
        <name val="Avenir Next LT Pro"/>
        <family val="2"/>
        <scheme val="major"/>
      </font>
      <numFmt numFmtId="0" formatCode="General"/>
      <alignment horizontal="center" vertical="center" textRotation="0" wrapText="0" indent="0" justifyLastLine="0" shrinkToFit="0" readingOrder="0"/>
      <border diagonalUp="0" diagonalDown="0">
        <left style="medium">
          <color theme="3"/>
        </left>
        <right style="medium">
          <color theme="3"/>
        </right>
        <top style="medium">
          <color theme="3"/>
        </top>
        <bottom style="medium">
          <color theme="3"/>
        </bottom>
        <vertical style="medium">
          <color theme="3"/>
        </vertical>
        <horizontal style="medium">
          <color theme="3"/>
        </horizontal>
      </border>
      <protection locked="1" hidden="1"/>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numFmt numFmtId="164" formatCode="0.0"/>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ill>
        <patternFill patternType="solid">
          <fgColor indexed="64"/>
          <bgColor theme="0"/>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1" hidden="1"/>
    </dxf>
    <dxf>
      <fill>
        <patternFill patternType="solid">
          <fgColor indexed="64"/>
          <bgColor theme="0"/>
        </patternFill>
      </fill>
      <alignment horizontal="center" textRotation="0" wrapText="0" indent="0" justifyLastLine="0" shrinkToFit="0" readingOrder="0"/>
      <border diagonalUp="0" diagonalDown="0">
        <left/>
        <right style="medium">
          <color theme="3"/>
        </right>
        <top style="medium">
          <color theme="3"/>
        </top>
        <bottom style="medium">
          <color theme="3"/>
        </bottom>
      </border>
      <protection locked="1" hidden="1"/>
    </dxf>
    <dxf>
      <border outline="0">
        <top style="medium">
          <color theme="3"/>
        </top>
      </border>
    </dxf>
    <dxf>
      <border outline="0">
        <left style="medium">
          <color theme="3"/>
        </left>
        <right style="medium">
          <color theme="3"/>
        </right>
        <top style="medium">
          <color theme="3"/>
        </top>
        <bottom style="medium">
          <color theme="3"/>
        </bottom>
      </border>
    </dxf>
    <dxf>
      <fill>
        <patternFill patternType="solid">
          <fgColor indexed="64"/>
          <bgColor rgb="FFFFFFE5"/>
        </patternFill>
      </fill>
      <alignment horizontal="center" vertical="center" textRotation="0" wrapText="1" indent="0" justifyLastLine="0" shrinkToFit="0" readingOrder="0"/>
      <protection locked="1" hidden="1"/>
    </dxf>
    <dxf>
      <border outline="0">
        <bottom style="medium">
          <color theme="3"/>
        </bottom>
      </border>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left style="medium">
          <color theme="3"/>
        </left>
        <right style="medium">
          <color theme="3"/>
        </right>
        <top/>
        <bottom/>
      </border>
      <protection locked="1" hidden="1"/>
    </dxf>
    <dxf>
      <font>
        <b/>
        <i val="0"/>
        <strike val="0"/>
        <condense val="0"/>
        <extend val="0"/>
        <outline val="0"/>
        <shadow val="0"/>
        <u val="none"/>
        <vertAlign val="baseline"/>
        <sz val="11"/>
        <color theme="1"/>
        <name val="Avenir Next LT Pro"/>
        <family val="2"/>
        <scheme val="major"/>
      </font>
      <fill>
        <patternFill patternType="solid">
          <fgColor indexed="64"/>
          <bgColor theme="0"/>
        </patternFill>
      </fill>
      <alignment horizontal="center" vertical="center" textRotation="0" wrapText="0"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ont>
        <b val="0"/>
        <i val="0"/>
        <strike val="0"/>
        <condense val="0"/>
        <extend val="0"/>
        <outline val="0"/>
        <shadow val="0"/>
        <u val="none"/>
        <vertAlign val="baseline"/>
        <sz val="11"/>
        <color theme="1"/>
        <name val="Avenir Next LT Pro"/>
        <family val="2"/>
        <scheme val="major"/>
      </font>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theme="1"/>
        <name val="Avenir Next LT Pro"/>
        <family val="2"/>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left style="medium">
          <color theme="3"/>
        </left>
        <right/>
        <top style="medium">
          <color theme="3"/>
        </top>
        <bottom style="medium">
          <color theme="3"/>
        </bottom>
        <vertical/>
        <horizontal/>
      </border>
      <protection locked="1" hidden="1"/>
    </dxf>
    <dxf>
      <font>
        <b/>
        <i val="0"/>
        <strike val="0"/>
        <condense val="0"/>
        <extend val="0"/>
        <outline val="0"/>
        <shadow val="0"/>
        <u val="none"/>
        <vertAlign val="baseline"/>
        <sz val="11"/>
        <color theme="1"/>
        <name val="Avenir Next LT Pro"/>
        <family val="2"/>
        <scheme val="major"/>
      </font>
      <fill>
        <patternFill patternType="solid">
          <fgColor indexed="64"/>
          <bgColor theme="0"/>
        </patternFill>
      </fill>
      <alignment horizontal="center" vertical="center" textRotation="0" wrapText="0"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i val="0"/>
        <strike val="0"/>
        <condense val="0"/>
        <extend val="0"/>
        <outline val="0"/>
        <shadow val="0"/>
        <u val="none"/>
        <vertAlign val="baseline"/>
        <sz val="11"/>
        <color theme="1"/>
        <name val="Avenir Next LT Pro"/>
        <family val="2"/>
        <scheme val="minor"/>
      </font>
      <fill>
        <patternFill patternType="solid">
          <fgColor indexed="64"/>
          <bgColor theme="0"/>
        </patternFill>
      </fill>
      <alignment horizontal="center" vertical="center" textRotation="0" wrapText="0"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theme="0"/>
        </patternFill>
      </fill>
      <alignment horizontal="general" vertical="center" textRotation="0" wrapText="0" indent="0" justifyLastLine="0" shrinkToFit="0" readingOrder="0"/>
      <protection locked="1" hidden="1"/>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ill>
        <patternFill patternType="solid">
          <fgColor indexed="64"/>
          <bgColor theme="0"/>
        </patternFill>
      </fill>
      <alignment horizontal="center" textRotation="0" wrapText="0" indent="0" justifyLastLine="0" shrinkToFit="0" readingOrder="0"/>
      <border diagonalUp="0" diagonalDown="0">
        <left/>
        <right style="medium">
          <color theme="3"/>
        </right>
        <top style="medium">
          <color theme="3"/>
        </top>
        <bottom style="medium">
          <color theme="3"/>
        </bottom>
      </border>
      <protection locked="1" hidden="1"/>
    </dxf>
    <dxf>
      <border outline="0">
        <left style="medium">
          <color theme="3"/>
        </left>
        <right style="medium">
          <color theme="3"/>
        </right>
      </border>
    </dxf>
    <dxf>
      <protection locked="1" hidden="1"/>
    </dxf>
    <dxf>
      <protection locked="1" hidden="1"/>
    </dxf>
  </dxfs>
  <tableStyles count="0" defaultTableStyle="TableStyleMedium2" defaultPivotStyle="PivotStyleLight16"/>
  <colors>
    <mruColors>
      <color rgb="FFFFFFE5"/>
      <color rgb="FF005455"/>
      <color rgb="FFE4EFEC"/>
      <color rgb="FF4E6976"/>
      <color rgb="FFC0E6F5"/>
      <color rgb="FFFCE4A2"/>
      <color rgb="FFFFFFCC"/>
      <color rgb="FF7FC241"/>
      <color rgb="FFFFCDC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279931</xdr:colOff>
      <xdr:row>24</xdr:row>
      <xdr:rowOff>64029</xdr:rowOff>
    </xdr:from>
    <xdr:to>
      <xdr:col>2</xdr:col>
      <xdr:colOff>18753</xdr:colOff>
      <xdr:row>27</xdr:row>
      <xdr:rowOff>240255</xdr:rowOff>
    </xdr:to>
    <xdr:pic>
      <xdr:nvPicPr>
        <xdr:cNvPr id="2" name="Picture 1">
          <a:extLst>
            <a:ext uri="{FF2B5EF4-FFF2-40B4-BE49-F238E27FC236}">
              <a16:creationId xmlns:a16="http://schemas.microsoft.com/office/drawing/2014/main" id="{889118D4-E3A2-C68B-5CD9-B6103AC74B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931" y="13410935"/>
          <a:ext cx="2370103" cy="1033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90751</xdr:colOff>
      <xdr:row>24</xdr:row>
      <xdr:rowOff>165365</xdr:rowOff>
    </xdr:from>
    <xdr:to>
      <xdr:col>4</xdr:col>
      <xdr:colOff>599418</xdr:colOff>
      <xdr:row>28</xdr:row>
      <xdr:rowOff>133446</xdr:rowOff>
    </xdr:to>
    <xdr:pic>
      <xdr:nvPicPr>
        <xdr:cNvPr id="4" name="Picture 3">
          <a:extLst>
            <a:ext uri="{FF2B5EF4-FFF2-40B4-BE49-F238E27FC236}">
              <a16:creationId xmlns:a16="http://schemas.microsoft.com/office/drawing/2014/main" id="{5895E72D-1081-AA4E-FF9E-CE2819025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2032" y="13512271"/>
          <a:ext cx="2032667" cy="1087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476251</xdr:colOff>
      <xdr:row>2</xdr:row>
      <xdr:rowOff>631031</xdr:rowOff>
    </xdr:from>
    <xdr:to>
      <xdr:col>23</xdr:col>
      <xdr:colOff>620866</xdr:colOff>
      <xdr:row>12</xdr:row>
      <xdr:rowOff>130748</xdr:rowOff>
    </xdr:to>
    <xdr:pic>
      <xdr:nvPicPr>
        <xdr:cNvPr id="5" name="Picture 1">
          <a:extLst>
            <a:ext uri="{FF2B5EF4-FFF2-40B4-BE49-F238E27FC236}">
              <a16:creationId xmlns:a16="http://schemas.microsoft.com/office/drawing/2014/main" id="{98310687-B2AD-4C45-B3B1-D5091FB715CE}"/>
            </a:ext>
          </a:extLst>
        </xdr:cNvPr>
        <xdr:cNvPicPr>
          <a:picLocks noChangeAspect="1"/>
        </xdr:cNvPicPr>
      </xdr:nvPicPr>
      <xdr:blipFill rotWithShape="1">
        <a:blip xmlns:r="http://schemas.openxmlformats.org/officeDocument/2006/relationships" r:embed="rId1"/>
        <a:srcRect l="1544"/>
        <a:stretch/>
      </xdr:blipFill>
      <xdr:spPr>
        <a:xfrm>
          <a:off x="20871657" y="1262062"/>
          <a:ext cx="6662890" cy="806904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A98EBF-6214-4824-B0DF-AC669057DC12}" name="TableNloss" displayName="TableNloss" ref="B5:N105" totalsRowShown="0" headerRowDxfId="227" dataDxfId="226" tableBorderDxfId="225">
  <autoFilter ref="B5:N105" xr:uid="{E5A98EBF-6214-4824-B0DF-AC669057DC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767F888-EFC1-4720-A5FA-B3BA4791F83B}" name="No." dataDxfId="224"/>
    <tableColumn id="2" xr3:uid="{4B9E92A7-D718-440C-B899-DD25AEE89D09}" name="Block ID" dataDxfId="223"/>
    <tableColumn id="4" xr3:uid="{C2163AEA-680D-4F9D-AE9A-95E7F0FFD022}" name="Productive area (ha)" dataDxfId="222"/>
    <tableColumn id="5" xr3:uid="{E2629B00-40C3-48FD-8C85-3F0EE5BBA87E}" name="Annual rainfall (mm)" dataDxfId="221"/>
    <tableColumn id="6" xr3:uid="{8685A5BC-1255-41B8-BBC8-B186B1F38CE5}" name="Soil Profile Available Water (mm)" dataDxfId="220"/>
    <tableColumn id="7" xr3:uid="{E66E8358-807B-4BFA-A692-54FCBE80F417}" name="Column1" dataDxfId="219">
      <calculatedColumnFormula>CONCATENATE(E6,F6)</calculatedColumnFormula>
    </tableColumn>
    <tableColumn id="8" xr3:uid="{7D7E46FB-BE89-4055-980A-65A78D8B735F}" name="Biophysical risk" dataDxfId="218">
      <calculatedColumnFormula>_xlfn.XLOOKUP(G6,SheetData!$D$2:$D$13,SheetData!$E$2:$E$13,"")</calculatedColumnFormula>
    </tableColumn>
    <tableColumn id="9" xr3:uid="{D3273940-E5B7-47DE-99A8-4B42B9088303}" name="Total annual nitrogen applied (kg N/ha)" dataDxfId="217"/>
    <tableColumn id="10" xr3:uid="{B941850B-A542-4DB2-A6AA-715FF438DC03}" name="Have you applied more than 75 kg N/ha in a single application?" dataDxfId="216"/>
    <tableColumn id="11" xr3:uid="{0ABADC2B-F73C-4647-AD4F-36A56787A30A}" name="Nitrogen use risk" dataDxfId="215">
      <calculatedColumnFormula>IF(I6&lt;&gt;"",(IF(I6&lt;50, "GREEN",IF(I6&gt;150,"RED",IF(J6="YES","RED","AMBER")))),"")</calculatedColumnFormula>
    </tableColumn>
    <tableColumn id="12" xr3:uid="{C2F71FF7-E504-4638-8ABD-F7C79570E5F0}" name="Column2" dataDxfId="214">
      <calculatedColumnFormula>CONCATENATE(H6,K6)</calculatedColumnFormula>
    </tableColumn>
    <tableColumn id="13" xr3:uid="{88D38A44-4C95-460D-9FFE-3B4A763D8A81}" name="Column3" dataDxfId="213"/>
    <tableColumn id="14" xr3:uid="{B4FD9F75-E266-43E0-B64E-B8BC3A5AD5CF}" name="Nutrient Risk Group" dataDxfId="212">
      <calculatedColumnFormula>_xlfn.XLOOKUP(L6,SheetData!$A$11:$A$19,SheetData!$B$11:$B$19,"")</calculatedColumnFormula>
    </tableColumn>
  </tableColumns>
  <tableStyleInfo name="TableStyleLight2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A3DD99E-CF77-48E0-BE7D-C210442C7E3C}" name="TableActionPlan" displayName="TableActionPlan" ref="B5:J30" totalsRowShown="0" headerRowDxfId="95" dataDxfId="93" headerRowBorderDxfId="94" tableBorderDxfId="92" totalsRowBorderDxfId="91">
  <autoFilter ref="B5:J30" xr:uid="{3A3DD99E-CF77-48E0-BE7D-C210442C7E3C}"/>
  <tableColumns count="9">
    <tableColumn id="11" xr3:uid="{C6AFBB3A-F18D-4200-BD73-4849A5ED19DF}" name="No." dataDxfId="90"/>
    <tableColumn id="2" xr3:uid="{A2E34F12-5BDF-4CEA-A9B1-7852E1394377}" name="COP reference / category / management area" dataDxfId="89"/>
    <tableColumn id="4" xr3:uid="{2EA32E46-AD22-4960-A5C2-9CFF12D491DF}" name="Action to be completed_x000a_(incl. frequency)" dataDxfId="88"/>
    <tableColumn id="5" xr3:uid="{C63FCC06-DC2E-4459-AE1E-0E1EFE151A02}" name="Location" dataDxfId="87"/>
    <tableColumn id="6" xr3:uid="{7A76597C-0A4C-4C61-BBFB-5B8C4A2A5DCB}" name="Existing or New action" dataDxfId="86"/>
    <tableColumn id="7" xr3:uid="{EDB1CC6B-3EDF-4D32-8910-BB74A1EC5574}" name="Person responsible" dataDxfId="85"/>
    <tableColumn id="8" xr3:uid="{539CA3B4-CD48-461B-8B97-B9C218BA77E4}" name="Expected date of completion" dataDxfId="84"/>
    <tableColumn id="9" xr3:uid="{9EA7871B-AB9C-428F-BC4A-FCDAA3AE48A4}" name="Actual_x000a_date of completion" dataDxfId="83"/>
    <tableColumn id="10" xr3:uid="{E4A9EDE8-8EEA-41B4-8838-97F244588507}" name="Evidence and supporting comments" dataDxfId="8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F6F7EF-265D-49BB-81F3-BB52D21DD94C}" name="TablePloss" displayName="TablePloss" ref="B5:N105" totalsRowShown="0" headerRowDxfId="211" dataDxfId="209" headerRowBorderDxfId="210" tableBorderDxfId="208" totalsRowBorderDxfId="207">
  <autoFilter ref="B5:N105" xr:uid="{63F6F7EF-265D-49BB-81F3-BB52D21DD94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E6C9418-6D5E-4E3E-9E74-2AAA13FA5898}" name="No." dataDxfId="206"/>
    <tableColumn id="2" xr3:uid="{3C852EC6-51F4-42DA-A315-4864CDF5AE24}" name="Block ID" dataDxfId="205">
      <calculatedColumnFormula>IF(ISBLANK('Risk - N loss'!C6),"",'Risk - N loss'!C6)</calculatedColumnFormula>
    </tableColumn>
    <tableColumn id="3" xr3:uid="{1C7DEAC4-D800-425B-AF08-EEDC6F1CA267}" name="Productive area _x000a_(ha)" dataDxfId="204">
      <calculatedColumnFormula>IF(ISBLANK('Risk - N loss'!D6),"",'Risk - N loss'!D6)</calculatedColumnFormula>
    </tableColumn>
    <tableColumn id="4" xr3:uid="{F5F77E7C-D8D7-4FAD-983F-6C94E26D02CE}" name="Is soil uncultivated or &lt; 25% bare at any time of the year?" dataDxfId="203"/>
    <tableColumn id="5" xr3:uid="{9402D360-5475-482D-9068-8E9B6073179A}" name="Slope_x000a_(degrees)" dataDxfId="202"/>
    <tableColumn id="6" xr3:uid="{C487FA7E-6B69-409F-8FB4-28157D40F28F}" name="Is the soil texture sand or loamy sand?_x000a_(least likely to erode)" dataDxfId="201"/>
    <tableColumn id="7" xr3:uid="{1C14D54F-2042-4D31-9F5B-1D8B213EB561}" name="Block erosivity _x000a_(see map ESC CoP Page 70)" dataDxfId="200"/>
    <tableColumn id="8" xr3:uid="{4FCE9679-85E8-42BE-AFB6-3AC9185266CE}" name="Block row length (m)" dataDxfId="199"/>
    <tableColumn id="9" xr3:uid="{E3A98656-9693-4609-BB96-B500DF5B259A}" name="Erosion Risk Group_x000a_(pre mitigation)" dataDxfId="198">
      <calculatedColumnFormula>IF(AB6=0,"",IF(E6="YES","VERY LOW",IF(K6&gt;0,AA6,_xlfn.XLOOKUP(1,AC6:AK6,$AC$5:$AK$5))))</calculatedColumnFormula>
    </tableColumn>
    <tableColumn id="15" xr3:uid="{190A8A21-2DF7-4D2D-BD1B-AB319F0B9034}" name="Unmitigated erosion rate (t/ha/year)" dataDxfId="197"/>
    <tableColumn id="16" xr3:uid="{0D92BC11-0EB4-42A9-BEDD-32E97592E833}" name="Mitigated erosion rate (t/ha/year)" dataDxfId="196"/>
    <tableColumn id="17" xr3:uid="{96F6EFA8-B9EC-4E54-A2F7-C3F5E8839824}" name="Percentage reduction" dataDxfId="195">
      <calculatedColumnFormula>IFERROR(IF(TablePloss[[#This Row],[Mitigated erosion rate (t/ha/year)]]="","",((TablePloss[[#This Row],[Unmitigated erosion rate (t/ha/year)]]-TablePloss[[#This Row],[Mitigated erosion rate (t/ha/year)]])/TablePloss[[#This Row],[Unmitigated erosion rate (t/ha/year)]])),"")</calculatedColumnFormula>
    </tableColumn>
    <tableColumn id="18" xr3:uid="{86CBB259-4DEC-4834-AFD1-3F9856022E13}" name="P loss_x000a_(kg P/ha/year)" dataDxfId="194"/>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2142DA5-6D5E-466D-BA3C-AB02D015E59A}" name="TableGreen1012" displayName="TableGreen1012" ref="D12:L49" totalsRowShown="0" headerRowDxfId="193" dataDxfId="191" headerRowBorderDxfId="192" tableBorderDxfId="190" totalsRowBorderDxfId="189">
  <autoFilter ref="D12:L49" xr:uid="{DB6A838D-0CF4-44C1-8A96-B40D49DB625C}"/>
  <tableColumns count="9">
    <tableColumn id="1" xr3:uid="{E9E37D39-4090-47FF-B331-28F0848F4F12}" name="NM COP reference" dataDxfId="188"/>
    <tableColumn id="2" xr3:uid="{048AC088-8728-44BB-A022-F50E92812F70}" name="Management practices" dataDxfId="187"/>
    <tableColumn id="3" xr3:uid="{4F9489A6-F090-422C-95A7-56270D9F5147}" name="Minimum or additional" dataDxfId="186"/>
    <tableColumn id="4" xr3:uid="{085B8CCF-1375-49F2-93F8-E8B8AED18C34}" name="Yes/Partial/No or N/A" dataDxfId="185"/>
    <tableColumn id="5" xr3:uid="{D18DE6CC-2713-452A-B034-FBAD4F50F00A}" name="Evidence and supporting comments_x000a_(justification if N/A)" dataDxfId="184"/>
    <tableColumn id="6" xr3:uid="{4BC1CE78-0C71-414A-8A87-B0799812D877}" name="Action to be completed_x000a_(incl. frequency and location)" dataDxfId="183"/>
    <tableColumn id="7" xr3:uid="{5B77DCCC-676B-44F0-9726-E64C21703EAD}" name="Person responsible" dataDxfId="182"/>
    <tableColumn id="8" xr3:uid="{EAF9D4CD-8DA6-4F7B-B5F1-2999DD9DBD8B}" name="Expected date_x000a_of completion" dataDxfId="181"/>
    <tableColumn id="9" xr3:uid="{A130573E-6779-42B0-8B74-CB34CA885B00}" name="Actual date_x000a_of completion" dataDxfId="18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3770F4D-2284-43CF-8A14-573BFA6A93A9}" name="TableGreen101213" displayName="TableGreen101213" ref="D12:L49" totalsRowShown="0" headerRowDxfId="179" dataDxfId="177" headerRowBorderDxfId="178" tableBorderDxfId="176" totalsRowBorderDxfId="175">
  <autoFilter ref="D12:L49" xr:uid="{DB6A838D-0CF4-44C1-8A96-B40D49DB625C}"/>
  <tableColumns count="9">
    <tableColumn id="1" xr3:uid="{D3347F90-D250-4E4B-AA95-6EA21AA49437}" name="NM COP reference" dataDxfId="174"/>
    <tableColumn id="2" xr3:uid="{3EF6FBB4-B173-4C2C-9DBD-0999D9C68EB0}" name="Management practices" dataDxfId="173"/>
    <tableColumn id="3" xr3:uid="{20FB6198-7BFB-4E8F-A917-5365ECDAC854}" name="Minimum or additional" dataDxfId="172"/>
    <tableColumn id="4" xr3:uid="{8DD3728D-6C57-4483-AA53-20FA17E30D11}" name="Yes/Partial/No or N/A" dataDxfId="171"/>
    <tableColumn id="5" xr3:uid="{1A7E5538-0357-4DC9-8979-06C24749414D}" name="Evidence and supporting comments_x000a_(justification if N/A)" dataDxfId="170"/>
    <tableColumn id="10" xr3:uid="{29929414-588B-4266-9E9A-6510C7F6598B}" name="Action to be completed_x000a_(incl. frequency and location)" dataDxfId="169"/>
    <tableColumn id="7" xr3:uid="{331CD1C3-ED22-40CA-94C8-080D7C41B8F8}" name="Person responsible" dataDxfId="168"/>
    <tableColumn id="8" xr3:uid="{978D7E06-2363-47BE-AA77-01FA85D3497C}" name="Expected date_x000a_of completion" dataDxfId="167"/>
    <tableColumn id="9" xr3:uid="{11D7D614-C7DD-4152-AD79-E596C0FF895F}" name="Actual date_x000a_of completion" dataDxfId="16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B4DFE91-B285-4427-B570-777949B5CF28}" name="TableGreen10121314" displayName="TableGreen10121314" ref="D12:L49" totalsRowShown="0" headerRowDxfId="165" dataDxfId="163" headerRowBorderDxfId="164" tableBorderDxfId="162" totalsRowBorderDxfId="161">
  <autoFilter ref="D12:L49" xr:uid="{DB6A838D-0CF4-44C1-8A96-B40D49DB625C}"/>
  <tableColumns count="9">
    <tableColumn id="1" xr3:uid="{BA2876F5-450E-4063-80C7-EF392795D0FB}" name="NM COP reference" dataDxfId="160"/>
    <tableColumn id="2" xr3:uid="{14D72863-0DBD-4D24-B266-FE4A1204638F}" name="Management practices" dataDxfId="159"/>
    <tableColumn id="3" xr3:uid="{0393EBB2-4DDB-42FA-B478-70C25266B69C}" name="Minimum or additional" dataDxfId="158"/>
    <tableColumn id="4" xr3:uid="{77ACA6B1-D05A-4E70-A767-677440FDF6AA}" name="Yes/Partial/No or N/A" dataDxfId="157"/>
    <tableColumn id="5" xr3:uid="{25824AD0-2CD8-41B5-AF71-E32CB2540FD0}" name="Evidence and supporting comments_x000a_(justification if N/A)" dataDxfId="156"/>
    <tableColumn id="6" xr3:uid="{4143E621-FC6F-4B13-A2C6-070BDF7203AF}" name="Action to be completed_x000a_(incl. frequency and location)" dataDxfId="155"/>
    <tableColumn id="7" xr3:uid="{1886BAF7-62A2-4E9C-A744-BC5B6B7AF703}" name="Person responsible" dataDxfId="154"/>
    <tableColumn id="8" xr3:uid="{E72448A0-6A82-4A01-AC1E-3981DA5D1CE5}" name="Expected date_x000a_of completion" dataDxfId="153"/>
    <tableColumn id="9" xr3:uid="{01D4DE74-8D2F-4DE9-81DF-A5EE5BE17E3B}" name="Actual date_x000a_of completion" dataDxfId="15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BEEDC22-5378-405B-AD34-5E0DC90E5A3C}" name="TableGreen10" displayName="TableGreen10" ref="D12:L19" totalsRowShown="0" headerRowDxfId="151" dataDxfId="149" headerRowBorderDxfId="150" tableBorderDxfId="148" totalsRowBorderDxfId="147">
  <autoFilter ref="D12:L19" xr:uid="{DB6A838D-0CF4-44C1-8A96-B40D49DB625C}"/>
  <tableColumns count="9">
    <tableColumn id="1" xr3:uid="{1F19A52B-7CF7-4DAB-9442-63E237292082}" name="ESC COP reference" dataDxfId="146"/>
    <tableColumn id="2" xr3:uid="{C2D9C948-6156-4663-AAFB-90795EDA63B6}" name="Management practices" dataDxfId="145"/>
    <tableColumn id="3" xr3:uid="{E9E43A3E-F4B9-4DD4-999C-BE275CFFFCB1}" name="Minimum or additional" dataDxfId="144"/>
    <tableColumn id="4" xr3:uid="{F2F75BA3-896A-4AE2-96CF-A9E36C6A7E97}" name="Yes/Partial/No or N/A" dataDxfId="143"/>
    <tableColumn id="5" xr3:uid="{EB015254-B0CC-45D2-8328-4C64865A017E}" name="Evidence and supporting comments_x000a_(justification if N/A)" dataDxfId="142"/>
    <tableColumn id="6" xr3:uid="{A5D621BD-BCAB-4B8F-AFE5-BC90E94C8092}" name="Action to be completed_x000a_(incl. frequency and location)" dataDxfId="141"/>
    <tableColumn id="7" xr3:uid="{6F0FC2AD-6AC7-4E2D-A086-19A3874F8598}" name="Person responsible" dataDxfId="140"/>
    <tableColumn id="8" xr3:uid="{85852C19-026D-4009-9CD9-157EC245BF17}" name="Expected date_x000a_of completion" dataDxfId="139"/>
    <tableColumn id="9" xr3:uid="{9E0B5BBB-97FE-424E-897D-CA56F7E9B50A}" name="Actual date_x000a_of completion" dataDxfId="13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3CE090D-6DEF-4CA9-85D5-0DA1507DE1A8}" name="TableGreen" displayName="TableGreen" ref="D12:L23" totalsRowShown="0" headerRowDxfId="137" dataDxfId="135" headerRowBorderDxfId="136" tableBorderDxfId="134" totalsRowBorderDxfId="133">
  <autoFilter ref="D12:L23" xr:uid="{DB6A838D-0CF4-44C1-8A96-B40D49DB625C}"/>
  <tableColumns count="9">
    <tableColumn id="1" xr3:uid="{F8888383-90BD-4BCE-B07A-6DA2A5B5301F}" name="ESC COP reference" dataDxfId="132"/>
    <tableColumn id="2" xr3:uid="{11A646DE-D30C-40DA-AED8-A1778BC8420A}" name="Management practices" dataDxfId="131"/>
    <tableColumn id="3" xr3:uid="{9BB94734-66F4-45F5-8B41-AFA9BD35EE99}" name="Minimum or additional" dataDxfId="130"/>
    <tableColumn id="4" xr3:uid="{50819B74-8FC9-46DE-A3F7-E98717C193FC}" name="Yes/Partial/No or N/A" dataDxfId="129"/>
    <tableColumn id="5" xr3:uid="{1787E8AE-F56A-467A-AC79-5EFC1C87305B}" name="Evidence and supporting comments_x000a_(justification if N/A)" dataDxfId="128"/>
    <tableColumn id="6" xr3:uid="{8BDBF506-C234-4CE3-A4C5-1E7CC5759623}" name="Action to be completed_x000a_(incl. frequency and location)" dataDxfId="127"/>
    <tableColumn id="7" xr3:uid="{5F4B1BC7-D4B0-4AAF-B02D-18F18959F126}" name="Person responsible" dataDxfId="126"/>
    <tableColumn id="8" xr3:uid="{520B7597-1183-4763-890C-EAEAC95F182B}" name="Expected date_x000a_of completion" dataDxfId="125"/>
    <tableColumn id="9" xr3:uid="{E91FF7DF-8067-4306-8FD6-0CB0730D8C36}" name="Actual date_x000a_of completion" dataDxfId="12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F095ADC-A6FE-4215-9879-4CDD01AC3417}" name="TableGreen6" displayName="TableGreen6" ref="D12:L23" totalsRowShown="0" headerRowDxfId="123" dataDxfId="121" headerRowBorderDxfId="122" tableBorderDxfId="120" totalsRowBorderDxfId="119">
  <autoFilter ref="D12:L23" xr:uid="{DB6A838D-0CF4-44C1-8A96-B40D49DB625C}"/>
  <tableColumns count="9">
    <tableColumn id="1" xr3:uid="{AA4F73C4-E1CA-4B4D-AE27-32F5B3C0ED59}" name="ESC COP reference" dataDxfId="118"/>
    <tableColumn id="2" xr3:uid="{A15B7CB9-8330-43B6-8447-61932DB59651}" name="Management practices" dataDxfId="117"/>
    <tableColumn id="3" xr3:uid="{28341B7E-FC52-432A-9F4E-AF4CFD5A3119}" name="Minimum or additional" dataDxfId="116"/>
    <tableColumn id="4" xr3:uid="{CD0ACDD5-3028-4D56-831E-5253742020F2}" name="Yes/Partial/No or N/A" dataDxfId="115"/>
    <tableColumn id="5" xr3:uid="{E6CE9BCC-1CD0-4A5A-9A50-A5078D50C8FF}" name="Evidence and supporting comments_x000a_(justification if N/A)" dataDxfId="114"/>
    <tableColumn id="6" xr3:uid="{DDBAE319-108C-439F-BC2F-3C8262233EAD}" name="Action to be completed_x000a_(incl. frequency and location)" dataDxfId="113"/>
    <tableColumn id="7" xr3:uid="{BDA8CC86-6874-4EA5-B61D-14A9B95C6910}" name="Person responsible" dataDxfId="112"/>
    <tableColumn id="8" xr3:uid="{7B1458C9-7E94-4579-AF57-45DCB4435AA2}" name="Expected date_x000a_of completion" dataDxfId="111"/>
    <tableColumn id="9" xr3:uid="{CBD50123-947E-46E3-82F5-A659D607700D}" name="Actual date_x000a_of completion" dataDxfId="11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CE500D-50C4-4BE9-8ADA-0F6EE8C717F6}" name="TableGreen67" displayName="TableGreen67" ref="D12:L23" totalsRowShown="0" headerRowDxfId="109" dataDxfId="107" headerRowBorderDxfId="108" tableBorderDxfId="106" totalsRowBorderDxfId="105">
  <autoFilter ref="D12:L23" xr:uid="{DB6A838D-0CF4-44C1-8A96-B40D49DB625C}"/>
  <tableColumns count="9">
    <tableColumn id="1" xr3:uid="{8F9B5FAE-75D3-47E6-9F48-51E9146A82E4}" name="ESC COP reference" dataDxfId="104"/>
    <tableColumn id="2" xr3:uid="{9B7DACBB-9E35-413E-84E5-9A454675336E}" name="Management practices" dataDxfId="103"/>
    <tableColumn id="3" xr3:uid="{D627AA17-60B3-4C3A-8D6F-00B9ADB9AF05}" name="Minimum or additional" dataDxfId="102"/>
    <tableColumn id="4" xr3:uid="{40980831-A47E-42AC-AEFC-7440601A4C4C}" name="Yes/Partial/No or N/A" dataDxfId="101"/>
    <tableColumn id="5" xr3:uid="{66C7E5B9-5C32-4556-8EDA-CED344194E76}" name="Evidence and supporting comments_x000a_(justification if N/A)" dataDxfId="100"/>
    <tableColumn id="6" xr3:uid="{54FBDE78-070F-4C41-A6BF-FA4A09F917EB}" name="Action to be completed_x000a_(incl. frequency and location)" dataDxfId="99"/>
    <tableColumn id="7" xr3:uid="{69BC15A9-5C66-4F86-914E-30A8C981F286}" name="Person responsible" dataDxfId="98"/>
    <tableColumn id="8" xr3:uid="{E88B6B97-B5F6-4BCD-B597-A8FBD880255E}" name="Expected date_x000a_of completion" dataDxfId="97"/>
    <tableColumn id="9" xr3:uid="{8F70A91A-3B7F-45EA-8E1C-5DDBCA203ACC}" name="Actual date_x000a_of completion" dataDxfId="96"/>
  </tableColumns>
  <tableStyleInfo showFirstColumn="0" showLastColumn="0" showRowStripes="1" showColumnStripes="0"/>
</table>
</file>

<file path=xl/theme/theme1.xml><?xml version="1.0" encoding="utf-8"?>
<a:theme xmlns:a="http://schemas.openxmlformats.org/drawingml/2006/main" name="Office Theme">
  <a:themeElements>
    <a:clrScheme name="HortNZ colours">
      <a:dk1>
        <a:sysClr val="windowText" lastClr="000000"/>
      </a:dk1>
      <a:lt1>
        <a:sysClr val="window" lastClr="FFFFFF"/>
      </a:lt1>
      <a:dk2>
        <a:srgbClr val="005455"/>
      </a:dk2>
      <a:lt2>
        <a:srgbClr val="4B877A"/>
      </a:lt2>
      <a:accent1>
        <a:srgbClr val="7FC241"/>
      </a:accent1>
      <a:accent2>
        <a:srgbClr val="2EB569"/>
      </a:accent2>
      <a:accent3>
        <a:srgbClr val="77B0AA"/>
      </a:accent3>
      <a:accent4>
        <a:srgbClr val="3EC1CF"/>
      </a:accent4>
      <a:accent5>
        <a:srgbClr val="F1613B"/>
      </a:accent5>
      <a:accent6>
        <a:srgbClr val="006E8C"/>
      </a:accent6>
      <a:hlink>
        <a:srgbClr val="97A2AD"/>
      </a:hlink>
      <a:folHlink>
        <a:srgbClr val="96607D"/>
      </a:folHlink>
    </a:clrScheme>
    <a:fontScheme name="Custom 2">
      <a:majorFont>
        <a:latin typeface="Avenir Next LT Pro"/>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7.v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8.v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1CD0-22BF-47AD-B7EA-1F94DDA4593A}">
  <sheetPr codeName="Sheet1">
    <tabColor theme="2"/>
    <pageSetUpPr fitToPage="1"/>
  </sheetPr>
  <dimension ref="B1:O28"/>
  <sheetViews>
    <sheetView showGridLines="0" tabSelected="1" zoomScale="80" zoomScaleNormal="80" zoomScalePageLayoutView="90" workbookViewId="0">
      <selection activeCell="W4" sqref="W4"/>
    </sheetView>
  </sheetViews>
  <sheetFormatPr defaultColWidth="9.21875" defaultRowHeight="15" x14ac:dyDescent="0.25"/>
  <cols>
    <col min="1" max="1" width="4.109375" style="14" customWidth="1"/>
    <col min="2" max="2" width="27.88671875" style="14" customWidth="1"/>
    <col min="3" max="12" width="9.21875" style="14"/>
    <col min="13" max="15" width="4.44140625" style="14" customWidth="1"/>
    <col min="16" max="16384" width="9.21875" style="14"/>
  </cols>
  <sheetData>
    <row r="1" spans="2:15" s="106" customFormat="1" ht="40.5" customHeight="1" x14ac:dyDescent="0.25">
      <c r="B1" s="140" t="s">
        <v>201</v>
      </c>
      <c r="C1" s="140"/>
      <c r="D1" s="140"/>
      <c r="E1" s="140"/>
      <c r="F1" s="140"/>
      <c r="G1" s="140"/>
      <c r="H1" s="140"/>
      <c r="I1" s="140"/>
      <c r="J1" s="140"/>
      <c r="K1" s="140"/>
      <c r="L1" s="140"/>
      <c r="M1" s="140"/>
      <c r="N1" s="140"/>
      <c r="O1" s="140"/>
    </row>
    <row r="2" spans="2:15" s="106" customFormat="1" ht="8.1" customHeight="1" x14ac:dyDescent="0.25">
      <c r="B2" s="93"/>
      <c r="C2" s="93"/>
      <c r="D2" s="93"/>
      <c r="E2" s="93"/>
      <c r="F2" s="93"/>
      <c r="G2" s="93"/>
      <c r="H2" s="93"/>
      <c r="I2" s="93"/>
      <c r="J2" s="93"/>
      <c r="K2" s="93"/>
      <c r="L2" s="93"/>
      <c r="M2" s="93"/>
      <c r="N2" s="93"/>
      <c r="O2" s="93"/>
    </row>
    <row r="3" spans="2:15" ht="294" customHeight="1" x14ac:dyDescent="0.25">
      <c r="B3" s="143" t="s">
        <v>288</v>
      </c>
      <c r="C3" s="143"/>
      <c r="D3" s="143"/>
      <c r="E3" s="143"/>
      <c r="F3" s="143"/>
      <c r="G3" s="143"/>
      <c r="H3" s="143"/>
      <c r="I3" s="143"/>
      <c r="J3" s="143"/>
      <c r="K3" s="143"/>
      <c r="L3" s="143"/>
      <c r="M3" s="143"/>
      <c r="N3" s="143"/>
      <c r="O3" s="143"/>
    </row>
    <row r="4" spans="2:15" s="107" customFormat="1" ht="108" customHeight="1" thickBot="1" x14ac:dyDescent="0.3">
      <c r="B4" s="147" t="s">
        <v>286</v>
      </c>
      <c r="C4" s="147"/>
      <c r="D4" s="147"/>
      <c r="E4" s="147"/>
      <c r="F4" s="147"/>
      <c r="G4" s="147"/>
      <c r="H4" s="147"/>
      <c r="I4" s="147"/>
      <c r="J4" s="147"/>
      <c r="K4" s="147"/>
      <c r="L4" s="147"/>
      <c r="M4" s="147"/>
      <c r="N4" s="147"/>
      <c r="O4" s="147"/>
    </row>
    <row r="5" spans="2:15" s="34" customFormat="1" ht="33" customHeight="1" thickBot="1" x14ac:dyDescent="0.3">
      <c r="B5" s="144" t="s">
        <v>1</v>
      </c>
      <c r="C5" s="145"/>
      <c r="D5" s="146"/>
      <c r="E5" s="13"/>
      <c r="F5" s="13"/>
      <c r="G5" s="13"/>
      <c r="H5" s="13"/>
      <c r="I5" s="13"/>
      <c r="J5" s="13"/>
      <c r="K5" s="13"/>
      <c r="L5" s="13"/>
      <c r="M5" s="13"/>
      <c r="N5" s="13"/>
      <c r="O5" s="13"/>
    </row>
    <row r="6" spans="2:15" s="108" customFormat="1" ht="15.95" customHeight="1" x14ac:dyDescent="0.3">
      <c r="B6" s="46"/>
      <c r="C6" s="39"/>
      <c r="D6" s="39"/>
      <c r="E6" s="39"/>
      <c r="F6" s="39"/>
      <c r="G6" s="39"/>
      <c r="H6" s="39"/>
      <c r="I6" s="39"/>
      <c r="J6" s="39"/>
      <c r="K6" s="39"/>
      <c r="L6" s="39"/>
      <c r="M6" s="39"/>
      <c r="N6" s="39"/>
      <c r="O6" s="39"/>
    </row>
    <row r="7" spans="2:15" ht="27" customHeight="1" thickBot="1" x14ac:dyDescent="0.3">
      <c r="B7" s="142" t="s">
        <v>0</v>
      </c>
      <c r="C7" s="142"/>
      <c r="D7" s="142"/>
      <c r="E7" s="142"/>
      <c r="F7" s="142"/>
      <c r="G7" s="142"/>
      <c r="H7" s="142"/>
      <c r="I7" s="142"/>
      <c r="J7" s="142"/>
      <c r="K7" s="142"/>
      <c r="L7" s="142"/>
      <c r="M7" s="142"/>
      <c r="N7" s="142"/>
      <c r="O7" s="142"/>
    </row>
    <row r="8" spans="2:15" ht="10.15" customHeight="1" thickBot="1" x14ac:dyDescent="0.3">
      <c r="B8" s="11"/>
      <c r="C8" s="11"/>
      <c r="D8" s="11"/>
      <c r="E8" s="11"/>
      <c r="F8" s="11"/>
      <c r="G8" s="11"/>
      <c r="H8" s="11"/>
      <c r="I8" s="11"/>
      <c r="J8" s="11"/>
      <c r="K8" s="11"/>
      <c r="L8" s="11"/>
      <c r="M8" s="12"/>
      <c r="N8" s="12"/>
      <c r="O8" s="12"/>
    </row>
    <row r="9" spans="2:15" ht="29.65" customHeight="1" thickBot="1" x14ac:dyDescent="0.3">
      <c r="B9" s="137" t="s">
        <v>194</v>
      </c>
      <c r="C9" s="141" t="s">
        <v>197</v>
      </c>
      <c r="D9" s="141"/>
      <c r="E9" s="141"/>
      <c r="F9" s="141"/>
      <c r="G9" s="141"/>
      <c r="H9" s="141"/>
      <c r="I9" s="141"/>
      <c r="J9" s="141"/>
      <c r="K9" s="141"/>
      <c r="L9" s="141"/>
      <c r="M9" s="141"/>
      <c r="N9" s="141"/>
      <c r="O9" s="141"/>
    </row>
    <row r="10" spans="2:15" ht="29.65" customHeight="1" thickBot="1" x14ac:dyDescent="0.3">
      <c r="B10" s="133" t="s">
        <v>191</v>
      </c>
      <c r="C10" s="141" t="s">
        <v>164</v>
      </c>
      <c r="D10" s="141"/>
      <c r="E10" s="141"/>
      <c r="F10" s="141"/>
      <c r="G10" s="141"/>
      <c r="H10" s="141"/>
      <c r="I10" s="141"/>
      <c r="J10" s="141"/>
      <c r="K10" s="141"/>
      <c r="L10" s="141"/>
      <c r="M10" s="141"/>
      <c r="N10" s="141"/>
      <c r="O10" s="141"/>
    </row>
    <row r="11" spans="2:15" ht="29.65" customHeight="1" thickBot="1" x14ac:dyDescent="0.3">
      <c r="B11" s="133" t="s">
        <v>192</v>
      </c>
      <c r="C11" s="141" t="s">
        <v>198</v>
      </c>
      <c r="D11" s="141"/>
      <c r="E11" s="141"/>
      <c r="F11" s="141"/>
      <c r="G11" s="141"/>
      <c r="H11" s="141"/>
      <c r="I11" s="141"/>
      <c r="J11" s="141"/>
      <c r="K11" s="141"/>
      <c r="L11" s="141"/>
      <c r="M11" s="141"/>
      <c r="N11" s="141"/>
      <c r="O11" s="141"/>
    </row>
    <row r="12" spans="2:15" ht="29.65" customHeight="1" thickBot="1" x14ac:dyDescent="0.3">
      <c r="B12" s="133" t="s">
        <v>193</v>
      </c>
      <c r="C12" s="141" t="s">
        <v>199</v>
      </c>
      <c r="D12" s="141"/>
      <c r="E12" s="141"/>
      <c r="F12" s="141"/>
      <c r="G12" s="141"/>
      <c r="H12" s="141"/>
      <c r="I12" s="141"/>
      <c r="J12" s="141"/>
      <c r="K12" s="141"/>
      <c r="L12" s="141"/>
      <c r="M12" s="141"/>
      <c r="N12" s="141"/>
      <c r="O12" s="141"/>
    </row>
    <row r="13" spans="2:15" ht="29.65" customHeight="1" thickBot="1" x14ac:dyDescent="0.3">
      <c r="B13" s="149" t="s">
        <v>250</v>
      </c>
      <c r="C13" s="149"/>
      <c r="D13" s="149"/>
      <c r="E13" s="149"/>
      <c r="F13" s="149"/>
      <c r="G13" s="149"/>
      <c r="H13" s="149"/>
      <c r="I13" s="149"/>
      <c r="J13" s="149"/>
      <c r="K13" s="149"/>
      <c r="L13" s="149"/>
      <c r="M13" s="149"/>
      <c r="N13" s="149"/>
      <c r="O13" s="149"/>
    </row>
    <row r="14" spans="2:15" ht="29.65" customHeight="1" thickBot="1" x14ac:dyDescent="0.3">
      <c r="B14" s="136" t="s">
        <v>234</v>
      </c>
      <c r="C14" s="141" t="s">
        <v>252</v>
      </c>
      <c r="D14" s="141"/>
      <c r="E14" s="141"/>
      <c r="F14" s="141"/>
      <c r="G14" s="141"/>
      <c r="H14" s="141"/>
      <c r="I14" s="141"/>
      <c r="J14" s="141"/>
      <c r="K14" s="141"/>
      <c r="L14" s="141"/>
      <c r="M14" s="141"/>
      <c r="N14" s="141"/>
      <c r="O14" s="141"/>
    </row>
    <row r="15" spans="2:15" ht="29.65" customHeight="1" thickBot="1" x14ac:dyDescent="0.3">
      <c r="B15" s="136" t="s">
        <v>141</v>
      </c>
      <c r="C15" s="141" t="s">
        <v>253</v>
      </c>
      <c r="D15" s="141"/>
      <c r="E15" s="141"/>
      <c r="F15" s="141"/>
      <c r="G15" s="141"/>
      <c r="H15" s="141"/>
      <c r="I15" s="141"/>
      <c r="J15" s="141"/>
      <c r="K15" s="141"/>
      <c r="L15" s="141"/>
      <c r="M15" s="141"/>
      <c r="N15" s="141"/>
      <c r="O15" s="141"/>
    </row>
    <row r="16" spans="2:15" ht="29.65" customHeight="1" thickBot="1" x14ac:dyDescent="0.3">
      <c r="B16" s="136" t="s">
        <v>142</v>
      </c>
      <c r="C16" s="141" t="s">
        <v>254</v>
      </c>
      <c r="D16" s="141"/>
      <c r="E16" s="141"/>
      <c r="F16" s="141"/>
      <c r="G16" s="141"/>
      <c r="H16" s="141"/>
      <c r="I16" s="141"/>
      <c r="J16" s="141"/>
      <c r="K16" s="141"/>
      <c r="L16" s="141"/>
      <c r="M16" s="141"/>
      <c r="N16" s="141"/>
      <c r="O16" s="141"/>
    </row>
    <row r="17" spans="2:15" ht="29.65" customHeight="1" thickBot="1" x14ac:dyDescent="0.3">
      <c r="B17" s="149" t="s">
        <v>251</v>
      </c>
      <c r="C17" s="149" t="s">
        <v>143</v>
      </c>
      <c r="D17" s="149"/>
      <c r="E17" s="149"/>
      <c r="F17" s="149"/>
      <c r="G17" s="149"/>
      <c r="H17" s="149"/>
      <c r="I17" s="149"/>
      <c r="J17" s="149"/>
      <c r="K17" s="149"/>
      <c r="L17" s="149"/>
      <c r="M17" s="149"/>
      <c r="N17" s="149"/>
      <c r="O17" s="149"/>
    </row>
    <row r="18" spans="2:15" ht="29.65" customHeight="1" thickBot="1" x14ac:dyDescent="0.3">
      <c r="B18" s="135" t="s">
        <v>233</v>
      </c>
      <c r="C18" s="141" t="s">
        <v>236</v>
      </c>
      <c r="D18" s="141"/>
      <c r="E18" s="141"/>
      <c r="F18" s="141"/>
      <c r="G18" s="141"/>
      <c r="H18" s="141"/>
      <c r="I18" s="141"/>
      <c r="J18" s="141"/>
      <c r="K18" s="141"/>
      <c r="L18" s="141"/>
      <c r="M18" s="141"/>
      <c r="N18" s="141"/>
      <c r="O18" s="141"/>
    </row>
    <row r="19" spans="2:15" ht="29.65" customHeight="1" thickBot="1" x14ac:dyDescent="0.3">
      <c r="B19" s="135" t="s">
        <v>234</v>
      </c>
      <c r="C19" s="141" t="s">
        <v>235</v>
      </c>
      <c r="D19" s="141"/>
      <c r="E19" s="141"/>
      <c r="F19" s="141"/>
      <c r="G19" s="141"/>
      <c r="H19" s="141"/>
      <c r="I19" s="141"/>
      <c r="J19" s="141"/>
      <c r="K19" s="141"/>
      <c r="L19" s="141"/>
      <c r="M19" s="141"/>
      <c r="N19" s="141"/>
      <c r="O19" s="141"/>
    </row>
    <row r="20" spans="2:15" ht="29.65" customHeight="1" thickBot="1" x14ac:dyDescent="0.3">
      <c r="B20" s="135" t="s">
        <v>141</v>
      </c>
      <c r="C20" s="141" t="s">
        <v>195</v>
      </c>
      <c r="D20" s="141"/>
      <c r="E20" s="141"/>
      <c r="F20" s="141"/>
      <c r="G20" s="141"/>
      <c r="H20" s="141"/>
      <c r="I20" s="141"/>
      <c r="J20" s="141"/>
      <c r="K20" s="141"/>
      <c r="L20" s="141"/>
      <c r="M20" s="141"/>
      <c r="N20" s="141"/>
      <c r="O20" s="141"/>
    </row>
    <row r="21" spans="2:15" ht="29.65" customHeight="1" thickBot="1" x14ac:dyDescent="0.3">
      <c r="B21" s="135" t="s">
        <v>142</v>
      </c>
      <c r="C21" s="141" t="s">
        <v>196</v>
      </c>
      <c r="D21" s="141"/>
      <c r="E21" s="141"/>
      <c r="F21" s="141"/>
      <c r="G21" s="141"/>
      <c r="H21" s="141"/>
      <c r="I21" s="141"/>
      <c r="J21" s="141"/>
      <c r="K21" s="141"/>
      <c r="L21" s="141"/>
      <c r="M21" s="141"/>
      <c r="N21" s="141"/>
      <c r="O21" s="141"/>
    </row>
    <row r="22" spans="2:15" ht="29.65" customHeight="1" thickBot="1" x14ac:dyDescent="0.3">
      <c r="B22" s="134" t="s">
        <v>283</v>
      </c>
      <c r="C22" s="141" t="s">
        <v>282</v>
      </c>
      <c r="D22" s="141"/>
      <c r="E22" s="141"/>
      <c r="F22" s="141"/>
      <c r="G22" s="141"/>
      <c r="H22" s="141"/>
      <c r="I22" s="141"/>
      <c r="J22" s="141"/>
      <c r="K22" s="141"/>
      <c r="L22" s="141"/>
      <c r="M22" s="141"/>
      <c r="N22" s="141"/>
      <c r="O22" s="141"/>
    </row>
    <row r="23" spans="2:15" ht="10.5" customHeight="1" x14ac:dyDescent="0.25">
      <c r="B23" s="12"/>
      <c r="C23" s="12"/>
      <c r="D23" s="12"/>
      <c r="E23" s="12"/>
      <c r="F23" s="12"/>
      <c r="G23" s="12"/>
      <c r="H23" s="12"/>
      <c r="I23" s="12"/>
      <c r="J23" s="12"/>
      <c r="K23" s="12"/>
      <c r="L23" s="12"/>
      <c r="M23" s="12"/>
      <c r="N23" s="12"/>
      <c r="O23" s="12"/>
    </row>
    <row r="24" spans="2:15" ht="112.5" customHeight="1" x14ac:dyDescent="0.25">
      <c r="B24" s="148" t="s">
        <v>200</v>
      </c>
      <c r="C24" s="148"/>
      <c r="D24" s="148"/>
      <c r="E24" s="148"/>
      <c r="F24" s="148"/>
      <c r="G24" s="148"/>
      <c r="H24" s="148"/>
      <c r="I24" s="148"/>
      <c r="J24" s="148"/>
      <c r="K24" s="148"/>
      <c r="L24" s="148"/>
      <c r="M24" s="148"/>
      <c r="N24" s="148"/>
      <c r="O24" s="148"/>
    </row>
    <row r="25" spans="2:15" ht="26.45" customHeight="1" x14ac:dyDescent="0.25">
      <c r="B25" s="12"/>
      <c r="C25" s="12"/>
      <c r="D25" s="12"/>
      <c r="E25" s="12"/>
      <c r="F25" s="12"/>
      <c r="G25" s="12"/>
      <c r="H25" s="12"/>
      <c r="I25" s="12"/>
      <c r="J25" s="12"/>
      <c r="K25" s="12"/>
      <c r="L25" s="12"/>
      <c r="M25" s="12"/>
      <c r="N25" s="12"/>
      <c r="O25" s="12"/>
    </row>
    <row r="26" spans="2:15" ht="20.45" customHeight="1" x14ac:dyDescent="0.25">
      <c r="B26" s="12"/>
      <c r="C26" s="12"/>
      <c r="D26" s="12"/>
      <c r="E26" s="12"/>
      <c r="F26" s="150" t="s">
        <v>276</v>
      </c>
      <c r="G26" s="150"/>
      <c r="H26" s="151">
        <v>2</v>
      </c>
      <c r="I26" s="151"/>
      <c r="J26" s="12"/>
      <c r="K26" s="12"/>
      <c r="L26" s="12"/>
      <c r="M26" s="12"/>
      <c r="N26" s="12"/>
      <c r="O26" s="12"/>
    </row>
    <row r="27" spans="2:15" ht="20.45" customHeight="1" x14ac:dyDescent="0.25">
      <c r="F27" s="150" t="s">
        <v>277</v>
      </c>
      <c r="G27" s="150"/>
      <c r="H27" s="152">
        <v>46203</v>
      </c>
      <c r="I27" s="152"/>
    </row>
    <row r="28" spans="2:15" ht="20.45" customHeight="1" x14ac:dyDescent="0.25">
      <c r="F28" s="150" t="s">
        <v>8</v>
      </c>
      <c r="G28" s="150"/>
      <c r="H28" s="152">
        <v>46357</v>
      </c>
      <c r="I28" s="152"/>
    </row>
  </sheetData>
  <sheetProtection algorithmName="SHA-512" hashValue="noQJZi8n76+IRmqy5hBjKjka/y1LwOB5FcRCDR0/kc3Z33cI965e44v9qwPWfR0prN3HccIwZUBpUM2kW/Nd7w==" saltValue="XQilQJ3hBoMuIBYobE/vzQ==" spinCount="100000" sheet="1" objects="1" scenarios="1"/>
  <mergeCells count="26">
    <mergeCell ref="F26:G26"/>
    <mergeCell ref="F27:G27"/>
    <mergeCell ref="F28:G28"/>
    <mergeCell ref="H26:I26"/>
    <mergeCell ref="H27:I27"/>
    <mergeCell ref="H28:I28"/>
    <mergeCell ref="B24:O24"/>
    <mergeCell ref="C16:O16"/>
    <mergeCell ref="C22:O22"/>
    <mergeCell ref="B13:O13"/>
    <mergeCell ref="C19:O19"/>
    <mergeCell ref="C20:O20"/>
    <mergeCell ref="C21:O21"/>
    <mergeCell ref="B17:O17"/>
    <mergeCell ref="C18:O18"/>
    <mergeCell ref="C12:O12"/>
    <mergeCell ref="B5:D5"/>
    <mergeCell ref="B4:O4"/>
    <mergeCell ref="C14:O14"/>
    <mergeCell ref="C15:O15"/>
    <mergeCell ref="B1:O1"/>
    <mergeCell ref="C9:O9"/>
    <mergeCell ref="C10:O10"/>
    <mergeCell ref="C11:O11"/>
    <mergeCell ref="B7:O7"/>
    <mergeCell ref="B3:O3"/>
  </mergeCells>
  <phoneticPr fontId="9" type="noConversion"/>
  <conditionalFormatting sqref="B5">
    <cfRule type="expression" dxfId="81" priority="1">
      <formula>$G5="N/A"</formula>
    </cfRule>
    <cfRule type="expression" dxfId="80" priority="2">
      <formula>$G5="YES"</formula>
    </cfRule>
  </conditionalFormatting>
  <hyperlinks>
    <hyperlink ref="B9" location="'Business info'!A1" display="Business information" xr:uid="{50EC8B0C-0C08-42A5-8BBF-A435B57C7D8F}"/>
    <hyperlink ref="B10" location="'Risk - N loss'!A1" display="Risk - N loss" xr:uid="{CFA0B046-885A-420E-A2C8-0ACB8EDB264D}"/>
    <hyperlink ref="B11" location="'Risk - Erosion &amp; P loss risk'!A1" display="Risk - Erosion &amp; P loss" xr:uid="{62BBA178-8961-49CD-A41A-E4FF0CC485E3}"/>
    <hyperlink ref="B14" location="'NRG - Green'!A1" display="Green" xr:uid="{2563A9D6-649C-4EBF-8264-C509389CA1ED}"/>
    <hyperlink ref="B15" location="'NRG - Amber'!A1" display="Amber" xr:uid="{1FE8BF95-F4D6-406C-8A23-5164C847D68A}"/>
    <hyperlink ref="B16" location="'NRG - Red'!A1" display="Red" xr:uid="{FA190BBD-A7A8-4D3F-A7E7-1F0D5986782F}"/>
    <hyperlink ref="B22" location="'Other actions'!A1" display="Other actions" xr:uid="{569A10FF-BCDC-4E4E-ADEF-5CF551185D29}"/>
    <hyperlink ref="B12" location="'Risk summary'!A1" display="Risk summary" xr:uid="{C3CD2A53-EA72-49E7-B5C5-4ECAEDCF5999}"/>
    <hyperlink ref="B19" location="'ERG - Green'!A1" display="Green" xr:uid="{D33B7549-071B-4DF9-87B1-DA4F2C466727}"/>
    <hyperlink ref="B20" location="'ERG - Amber'!A1" display="Amber" xr:uid="{0C7BF118-13B9-4685-912B-9335ADDD8B95}"/>
    <hyperlink ref="B21" location="'ERG - Red'!A1" display="Red" xr:uid="{E9C95FB8-7813-4588-8E18-A4998FEF652E}"/>
    <hyperlink ref="B18" location="'ERG - Very low'!A1" display="Very low" xr:uid="{D92E7C17-0F66-4769-9264-C594BAC73579}"/>
  </hyperlinks>
  <pageMargins left="0.39370078740157483" right="0.39370078740157483" top="0.39370078740157483" bottom="0.39370078740157483" header="0.19685039370078741" footer="0"/>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BFBDD-6603-402E-84A3-D1FB9DC03B87}">
  <sheetPr codeName="Sheet11">
    <tabColor theme="3" tint="0.249977111117893"/>
    <pageSetUpPr fitToPage="1"/>
  </sheetPr>
  <dimension ref="A1:L250"/>
  <sheetViews>
    <sheetView showGridLines="0" showWhiteSpace="0" zoomScale="70" zoomScaleNormal="70" zoomScalePageLayoutView="80" workbookViewId="0"/>
  </sheetViews>
  <sheetFormatPr defaultRowHeight="15" x14ac:dyDescent="0.25"/>
  <cols>
    <col min="1" max="1" width="4" customWidth="1"/>
    <col min="2" max="2" width="15.5546875" style="61"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6" customFormat="1" ht="44.65" customHeight="1" x14ac:dyDescent="0.25">
      <c r="B1" s="140" t="s">
        <v>260</v>
      </c>
      <c r="C1" s="140"/>
      <c r="D1" s="140"/>
      <c r="E1" s="140"/>
      <c r="F1" s="140"/>
      <c r="G1" s="140"/>
      <c r="H1" s="140"/>
      <c r="I1" s="140"/>
      <c r="J1" s="140"/>
      <c r="K1" s="140"/>
      <c r="L1" s="140"/>
    </row>
    <row r="2" spans="2:12" s="3" customFormat="1" ht="8.25" customHeight="1" x14ac:dyDescent="0.4">
      <c r="B2" s="23"/>
      <c r="C2" s="23"/>
      <c r="D2" s="23"/>
      <c r="E2" s="23"/>
      <c r="F2" s="84"/>
      <c r="G2" s="24"/>
      <c r="H2" s="25"/>
      <c r="I2" s="25"/>
      <c r="J2" s="24"/>
      <c r="K2" s="26"/>
      <c r="L2" s="24"/>
    </row>
    <row r="3" spans="2:12" s="72" customFormat="1" ht="68.099999999999994" customHeight="1" x14ac:dyDescent="0.25">
      <c r="B3" s="147" t="s">
        <v>271</v>
      </c>
      <c r="C3" s="147"/>
      <c r="D3" s="147"/>
      <c r="E3" s="147"/>
      <c r="F3" s="147"/>
      <c r="G3" s="147"/>
      <c r="H3" s="171" t="s">
        <v>275</v>
      </c>
      <c r="I3" s="171"/>
      <c r="J3" s="171"/>
      <c r="K3" s="171"/>
      <c r="L3" s="171"/>
    </row>
    <row r="4" spans="2:12" s="72" customFormat="1" ht="68.099999999999994" customHeight="1" x14ac:dyDescent="0.25">
      <c r="B4" s="147"/>
      <c r="C4" s="147"/>
      <c r="D4" s="147"/>
      <c r="E4" s="147"/>
      <c r="F4" s="147"/>
      <c r="G4" s="147"/>
      <c r="H4" s="171"/>
      <c r="I4" s="171"/>
      <c r="J4" s="171"/>
      <c r="K4" s="171"/>
      <c r="L4" s="171"/>
    </row>
    <row r="5" spans="2:12" s="72" customFormat="1" ht="66.599999999999994" customHeight="1" x14ac:dyDescent="0.25">
      <c r="B5" s="147"/>
      <c r="C5" s="147"/>
      <c r="D5" s="147"/>
      <c r="E5" s="147"/>
      <c r="F5" s="147"/>
      <c r="G5" s="147"/>
      <c r="H5" s="171"/>
      <c r="I5" s="171"/>
      <c r="J5" s="171"/>
      <c r="K5" s="171"/>
      <c r="L5" s="171"/>
    </row>
    <row r="6" spans="2:12" s="86" customFormat="1" ht="33.6" customHeight="1" x14ac:dyDescent="0.25">
      <c r="B6" s="87" t="s">
        <v>188</v>
      </c>
      <c r="C6" s="38"/>
      <c r="D6" s="38"/>
      <c r="E6" s="38"/>
      <c r="F6" s="38"/>
      <c r="G6" s="38"/>
      <c r="H6" s="171"/>
      <c r="I6" s="171"/>
      <c r="J6" s="171"/>
      <c r="K6" s="171"/>
      <c r="L6" s="171"/>
    </row>
    <row r="7" spans="2:12" s="72" customFormat="1" ht="41.45" customHeight="1" x14ac:dyDescent="0.25">
      <c r="B7" s="170" t="s">
        <v>119</v>
      </c>
      <c r="C7" s="170"/>
      <c r="D7" s="170"/>
      <c r="E7" s="27">
        <f>IFERROR((COUNTIFS($F$13:$F$23,"Minimum",$G$13:$G$23,"Yes")/COUNTIFS($F$13:$F$23,"Minimum",$G$13:$G$23, "&lt;&gt;N/A")),"")</f>
        <v>0</v>
      </c>
      <c r="F7" s="122"/>
      <c r="G7" s="123"/>
      <c r="H7" s="171"/>
      <c r="I7" s="171"/>
      <c r="J7" s="171"/>
      <c r="K7" s="171"/>
      <c r="L7" s="171"/>
    </row>
    <row r="8" spans="2:12" s="3" customFormat="1" ht="41.45" customHeight="1" x14ac:dyDescent="0.25">
      <c r="B8" s="170" t="s">
        <v>120</v>
      </c>
      <c r="C8" s="170"/>
      <c r="D8" s="170"/>
      <c r="E8" s="27">
        <f>IFERROR((COUNTIFS($F$13:$F$23,"Additional",$G$13:$G$23,"Yes")/COUNTIFS($F$13:$F$23,"Additional",$G$13:$G$23, "&lt;&gt;N/A")),"")</f>
        <v>0</v>
      </c>
      <c r="F8" s="85"/>
      <c r="G8" s="28"/>
      <c r="H8" s="171"/>
      <c r="I8" s="171"/>
      <c r="J8" s="171"/>
      <c r="K8" s="171"/>
      <c r="L8" s="171"/>
    </row>
    <row r="9" spans="2:12" x14ac:dyDescent="0.25">
      <c r="B9" s="17"/>
      <c r="C9" s="17"/>
      <c r="D9" s="14"/>
      <c r="E9" s="14"/>
      <c r="F9" s="17"/>
      <c r="G9" s="29"/>
      <c r="H9" s="30"/>
      <c r="I9" s="30"/>
      <c r="J9" s="29"/>
      <c r="K9" s="29"/>
      <c r="L9" s="29"/>
    </row>
    <row r="10" spans="2:12" ht="18.75" x14ac:dyDescent="0.3">
      <c r="B10" s="31" t="s">
        <v>18</v>
      </c>
      <c r="C10" s="32"/>
      <c r="D10" s="32" t="s">
        <v>186</v>
      </c>
      <c r="E10" s="32"/>
      <c r="F10" s="31"/>
      <c r="G10" s="30"/>
      <c r="H10" s="29"/>
      <c r="I10" s="29"/>
      <c r="J10" s="29"/>
      <c r="K10" s="29"/>
      <c r="L10" s="29"/>
    </row>
    <row r="11" spans="2:12" ht="15.75" thickBot="1" x14ac:dyDescent="0.3">
      <c r="B11" s="17"/>
      <c r="C11" s="14"/>
      <c r="D11" s="14"/>
      <c r="E11" s="29"/>
      <c r="F11" s="30"/>
      <c r="G11" s="30"/>
      <c r="H11" s="29"/>
      <c r="I11" s="29"/>
      <c r="J11" s="29"/>
      <c r="K11" s="29"/>
      <c r="L11" s="29"/>
    </row>
    <row r="12" spans="2:12" s="6" customFormat="1" ht="39" customHeight="1" thickBot="1" x14ac:dyDescent="0.3">
      <c r="B12" s="21" t="s">
        <v>15</v>
      </c>
      <c r="C12" s="33"/>
      <c r="D12" s="41" t="s">
        <v>174</v>
      </c>
      <c r="E12" s="42" t="s">
        <v>19</v>
      </c>
      <c r="F12" s="43" t="s">
        <v>20</v>
      </c>
      <c r="G12" s="43" t="s">
        <v>169</v>
      </c>
      <c r="H12" s="44" t="s">
        <v>171</v>
      </c>
      <c r="I12" s="43" t="s">
        <v>187</v>
      </c>
      <c r="J12" s="43" t="s">
        <v>5</v>
      </c>
      <c r="K12" s="43" t="s">
        <v>21</v>
      </c>
      <c r="L12" s="43" t="s">
        <v>22</v>
      </c>
    </row>
    <row r="13" spans="2:12" s="4" customFormat="1" ht="66.95" customHeight="1" thickBot="1" x14ac:dyDescent="0.3">
      <c r="B13" s="62" t="str" cm="1">
        <f t="array" ref="B13">_xlfn._xlws.FILTER('Risk - Erosion &amp; P loss risk'!$C$6:$C$105,'Risk - Erosion &amp; P loss risk'!$Z$6:$Z$105=1,"")</f>
        <v/>
      </c>
      <c r="C13" s="13"/>
      <c r="D13" s="77">
        <v>2.4</v>
      </c>
      <c r="E13" s="67" t="s">
        <v>212</v>
      </c>
      <c r="F13" s="73" t="s">
        <v>24</v>
      </c>
      <c r="G13" s="35"/>
      <c r="H13" s="35"/>
      <c r="I13" s="35"/>
      <c r="J13" s="70"/>
      <c r="K13" s="70"/>
      <c r="L13" s="70"/>
    </row>
    <row r="14" spans="2:12" s="4" customFormat="1" ht="66.95" customHeight="1" thickBot="1" x14ac:dyDescent="0.3">
      <c r="B14" s="62"/>
      <c r="C14" s="13"/>
      <c r="D14" s="77">
        <v>3.1</v>
      </c>
      <c r="E14" s="67" t="s">
        <v>230</v>
      </c>
      <c r="F14" s="73" t="s">
        <v>24</v>
      </c>
      <c r="G14" s="35"/>
      <c r="H14" s="35"/>
      <c r="I14" s="35"/>
      <c r="J14" s="70"/>
      <c r="K14" s="70"/>
      <c r="L14" s="70"/>
    </row>
    <row r="15" spans="2:12" s="4" customFormat="1" ht="66.95" customHeight="1" thickBot="1" x14ac:dyDescent="0.3">
      <c r="B15" s="62"/>
      <c r="C15" s="13"/>
      <c r="D15" s="77" t="s">
        <v>178</v>
      </c>
      <c r="E15" s="67" t="s">
        <v>213</v>
      </c>
      <c r="F15" s="73" t="s">
        <v>24</v>
      </c>
      <c r="G15" s="35"/>
      <c r="H15" s="35"/>
      <c r="I15" s="35"/>
      <c r="J15" s="70"/>
      <c r="K15" s="70"/>
      <c r="L15" s="70"/>
    </row>
    <row r="16" spans="2:12" s="4" customFormat="1" ht="66.95" customHeight="1" thickBot="1" x14ac:dyDescent="0.3">
      <c r="B16" s="62"/>
      <c r="C16" s="13"/>
      <c r="D16" s="77" t="s">
        <v>176</v>
      </c>
      <c r="E16" s="67" t="s">
        <v>173</v>
      </c>
      <c r="F16" s="73" t="s">
        <v>24</v>
      </c>
      <c r="G16" s="35"/>
      <c r="H16" s="35"/>
      <c r="I16" s="35"/>
      <c r="J16" s="70"/>
      <c r="K16" s="70"/>
      <c r="L16" s="70"/>
    </row>
    <row r="17" spans="1:12" s="4" customFormat="1" ht="66.95" customHeight="1" thickBot="1" x14ac:dyDescent="0.3">
      <c r="B17" s="62"/>
      <c r="C17" s="13"/>
      <c r="D17" s="77" t="s">
        <v>175</v>
      </c>
      <c r="E17" s="67" t="s">
        <v>231</v>
      </c>
      <c r="F17" s="73" t="s">
        <v>24</v>
      </c>
      <c r="G17" s="35"/>
      <c r="H17" s="35"/>
      <c r="I17" s="35"/>
      <c r="J17" s="70"/>
      <c r="K17" s="70"/>
      <c r="L17" s="70"/>
    </row>
    <row r="18" spans="1:12" s="4" customFormat="1" ht="66.95" customHeight="1" thickBot="1" x14ac:dyDescent="0.3">
      <c r="B18" s="62"/>
      <c r="C18" s="13"/>
      <c r="D18" s="77" t="s">
        <v>215</v>
      </c>
      <c r="E18" s="67" t="s">
        <v>261</v>
      </c>
      <c r="F18" s="73" t="s">
        <v>24</v>
      </c>
      <c r="G18" s="35"/>
      <c r="H18" s="35"/>
      <c r="I18" s="35"/>
      <c r="J18" s="70"/>
      <c r="K18" s="70"/>
      <c r="L18" s="70"/>
    </row>
    <row r="19" spans="1:12" s="4" customFormat="1" ht="66.95" customHeight="1" thickBot="1" x14ac:dyDescent="0.3">
      <c r="B19" s="62"/>
      <c r="C19" s="13"/>
      <c r="D19" s="77" t="s">
        <v>237</v>
      </c>
      <c r="E19" s="67" t="s">
        <v>262</v>
      </c>
      <c r="F19" s="73" t="s">
        <v>24</v>
      </c>
      <c r="G19" s="35"/>
      <c r="H19" s="35"/>
      <c r="I19" s="35"/>
      <c r="J19" s="70"/>
      <c r="K19" s="70"/>
      <c r="L19" s="70"/>
    </row>
    <row r="20" spans="1:12" s="4" customFormat="1" ht="66.95" customHeight="1" thickBot="1" x14ac:dyDescent="0.3">
      <c r="B20" s="62"/>
      <c r="C20" s="13"/>
      <c r="D20" s="128" t="s">
        <v>177</v>
      </c>
      <c r="E20" s="68" t="s">
        <v>214</v>
      </c>
      <c r="F20" s="74" t="s">
        <v>42</v>
      </c>
      <c r="G20" s="35"/>
      <c r="H20" s="35"/>
      <c r="I20" s="35"/>
      <c r="J20" s="70"/>
      <c r="K20" s="70"/>
      <c r="L20" s="70"/>
    </row>
    <row r="21" spans="1:12" s="4" customFormat="1" ht="66.95" customHeight="1" thickBot="1" x14ac:dyDescent="0.3">
      <c r="B21" s="62"/>
      <c r="C21" s="13"/>
      <c r="D21" s="128" t="s">
        <v>185</v>
      </c>
      <c r="E21" s="68" t="s">
        <v>216</v>
      </c>
      <c r="F21" s="74" t="s">
        <v>42</v>
      </c>
      <c r="G21" s="35"/>
      <c r="H21" s="35"/>
      <c r="I21" s="35"/>
      <c r="J21" s="70"/>
      <c r="K21" s="70"/>
      <c r="L21" s="70"/>
    </row>
    <row r="22" spans="1:12" s="4" customFormat="1" ht="66.95" customHeight="1" thickBot="1" x14ac:dyDescent="0.3">
      <c r="B22" s="62"/>
      <c r="C22" s="13"/>
      <c r="D22" s="124" t="s">
        <v>219</v>
      </c>
      <c r="E22" s="69" t="s">
        <v>220</v>
      </c>
      <c r="F22" s="75" t="s">
        <v>42</v>
      </c>
      <c r="G22" s="35"/>
      <c r="H22" s="45"/>
      <c r="I22" s="45"/>
      <c r="J22" s="121"/>
      <c r="K22" s="121"/>
      <c r="L22" s="121"/>
    </row>
    <row r="23" spans="1:12" s="4" customFormat="1" ht="66.95" customHeight="1" thickBot="1" x14ac:dyDescent="0.3">
      <c r="B23" s="62"/>
      <c r="C23" s="13"/>
      <c r="D23" s="124" t="s">
        <v>218</v>
      </c>
      <c r="E23" s="69" t="s">
        <v>217</v>
      </c>
      <c r="F23" s="75" t="s">
        <v>42</v>
      </c>
      <c r="G23" s="35"/>
      <c r="H23" s="45"/>
      <c r="I23" s="45"/>
      <c r="J23" s="121"/>
      <c r="K23" s="121"/>
      <c r="L23" s="121"/>
    </row>
    <row r="24" spans="1:12" s="4" customFormat="1" ht="66.95" customHeight="1" thickBot="1" x14ac:dyDescent="0.3">
      <c r="B24" s="62"/>
      <c r="C24" s="13"/>
      <c r="D24"/>
      <c r="E24"/>
      <c r="F24" s="5"/>
      <c r="G24" s="1"/>
      <c r="H24" s="7"/>
      <c r="I24" s="7"/>
      <c r="J24" s="1"/>
      <c r="K24" s="1"/>
      <c r="L24" s="1"/>
    </row>
    <row r="25" spans="1:12" s="4" customFormat="1" ht="66.95" customHeight="1" thickBot="1" x14ac:dyDescent="0.3">
      <c r="B25" s="62"/>
      <c r="C25" s="13"/>
      <c r="D25"/>
      <c r="E25"/>
      <c r="F25" s="5"/>
      <c r="G25" s="1"/>
      <c r="H25" s="7"/>
      <c r="I25" s="7"/>
      <c r="J25" s="1"/>
      <c r="K25" s="1"/>
      <c r="L25" s="1"/>
    </row>
    <row r="26" spans="1:12" ht="45.95" customHeight="1" thickBot="1" x14ac:dyDescent="0.3">
      <c r="A26" s="4"/>
      <c r="B26" s="62"/>
    </row>
    <row r="27" spans="1:12" ht="45.95" customHeight="1" thickBot="1" x14ac:dyDescent="0.3">
      <c r="A27" s="4"/>
      <c r="B27" s="62"/>
    </row>
    <row r="28" spans="1:12" ht="45.95" customHeight="1" thickBot="1" x14ac:dyDescent="0.3">
      <c r="A28" s="4"/>
      <c r="B28" s="62"/>
    </row>
    <row r="29" spans="1:12" ht="45.95" customHeight="1" thickBot="1" x14ac:dyDescent="0.3">
      <c r="A29" s="4"/>
      <c r="B29" s="62"/>
    </row>
    <row r="30" spans="1:12" ht="45.95" customHeight="1" thickBot="1" x14ac:dyDescent="0.3">
      <c r="A30" s="4"/>
      <c r="B30" s="62"/>
    </row>
    <row r="31" spans="1:12" ht="45.95" customHeight="1" thickBot="1" x14ac:dyDescent="0.3">
      <c r="A31" s="4"/>
      <c r="B31" s="62"/>
    </row>
    <row r="32" spans="1:12" ht="45.95" customHeight="1" thickBot="1" x14ac:dyDescent="0.3">
      <c r="A32" s="4"/>
      <c r="B32" s="62"/>
    </row>
    <row r="33" spans="1:12" ht="45.95" customHeight="1" thickBot="1" x14ac:dyDescent="0.3">
      <c r="A33" s="4"/>
      <c r="B33" s="62"/>
    </row>
    <row r="34" spans="1:12" ht="45.95" customHeight="1" thickBot="1" x14ac:dyDescent="0.3">
      <c r="A34" s="4"/>
      <c r="B34" s="62"/>
    </row>
    <row r="35" spans="1:12" ht="45.95" customHeight="1" thickBot="1" x14ac:dyDescent="0.3">
      <c r="A35" s="4"/>
      <c r="B35" s="62"/>
    </row>
    <row r="36" spans="1:12" ht="45.95" customHeight="1" thickBot="1" x14ac:dyDescent="0.3">
      <c r="A36" s="4"/>
      <c r="B36" s="62"/>
    </row>
    <row r="37" spans="1:12" ht="45.95" customHeight="1" thickBot="1" x14ac:dyDescent="0.3">
      <c r="A37" s="4"/>
      <c r="B37" s="62"/>
    </row>
    <row r="38" spans="1:12" ht="45.95" customHeight="1" thickBot="1" x14ac:dyDescent="0.3">
      <c r="A38" s="4"/>
      <c r="B38" s="62"/>
    </row>
    <row r="39" spans="1:12" ht="45.95" customHeight="1" thickBot="1" x14ac:dyDescent="0.3">
      <c r="A39" s="4"/>
      <c r="B39" s="62"/>
    </row>
    <row r="40" spans="1:12" ht="45.95" customHeight="1" thickBot="1" x14ac:dyDescent="0.3">
      <c r="A40" s="4"/>
      <c r="B40" s="62"/>
    </row>
    <row r="41" spans="1:12" s="5" customFormat="1" ht="45.95" customHeight="1" thickBot="1" x14ac:dyDescent="0.3">
      <c r="A41" s="4"/>
      <c r="B41" s="62"/>
      <c r="D41"/>
      <c r="E41"/>
      <c r="G41" s="1"/>
      <c r="H41" s="7"/>
      <c r="I41" s="7"/>
      <c r="J41" s="1"/>
      <c r="K41" s="1"/>
      <c r="L41" s="1"/>
    </row>
    <row r="42" spans="1:12" s="5" customFormat="1" ht="45.95" customHeight="1" thickBot="1" x14ac:dyDescent="0.3">
      <c r="A42" s="4"/>
      <c r="B42" s="62"/>
      <c r="D42"/>
      <c r="E42"/>
      <c r="G42" s="1"/>
      <c r="H42" s="7"/>
      <c r="I42" s="7"/>
      <c r="J42" s="1"/>
      <c r="K42" s="1"/>
      <c r="L42" s="1"/>
    </row>
    <row r="43" spans="1:12" s="5" customFormat="1" ht="45.95" customHeight="1" thickBot="1" x14ac:dyDescent="0.3">
      <c r="A43" s="4"/>
      <c r="B43" s="62"/>
      <c r="D43"/>
      <c r="E43"/>
      <c r="G43" s="1"/>
      <c r="H43" s="7"/>
      <c r="I43" s="7"/>
      <c r="J43" s="1"/>
      <c r="K43" s="1"/>
      <c r="L43" s="1"/>
    </row>
    <row r="44" spans="1:12" s="5" customFormat="1" ht="45.95" customHeight="1" thickBot="1" x14ac:dyDescent="0.3">
      <c r="A44" s="4"/>
      <c r="B44" s="62"/>
      <c r="D44"/>
      <c r="E44"/>
      <c r="G44" s="1"/>
      <c r="H44" s="7"/>
      <c r="I44" s="7"/>
      <c r="J44" s="1"/>
      <c r="K44" s="1"/>
      <c r="L44" s="1"/>
    </row>
    <row r="45" spans="1:12" s="5" customFormat="1" ht="45.95" customHeight="1" thickBot="1" x14ac:dyDescent="0.3">
      <c r="A45" s="4"/>
      <c r="B45" s="62"/>
      <c r="D45"/>
      <c r="E45"/>
      <c r="G45" s="1"/>
      <c r="H45" s="7"/>
      <c r="I45" s="7"/>
      <c r="J45" s="1"/>
      <c r="K45" s="1"/>
      <c r="L45" s="1"/>
    </row>
    <row r="46" spans="1:12" s="5" customFormat="1" ht="45.95" customHeight="1" thickBot="1" x14ac:dyDescent="0.3">
      <c r="A46" s="4"/>
      <c r="B46" s="62"/>
      <c r="D46"/>
      <c r="E46"/>
      <c r="G46" s="1"/>
      <c r="H46" s="7"/>
      <c r="I46" s="7"/>
      <c r="J46" s="1"/>
      <c r="K46" s="1"/>
      <c r="L46" s="1"/>
    </row>
    <row r="47" spans="1:12" s="5" customFormat="1" ht="45.95" customHeight="1" thickBot="1" x14ac:dyDescent="0.3">
      <c r="A47" s="4"/>
      <c r="B47" s="62"/>
      <c r="D47"/>
      <c r="E47"/>
      <c r="G47" s="1"/>
      <c r="H47" s="7"/>
      <c r="I47" s="7"/>
      <c r="J47" s="1"/>
      <c r="K47" s="1"/>
      <c r="L47" s="1"/>
    </row>
    <row r="48" spans="1:12" s="5" customFormat="1" ht="45.95" customHeight="1" thickBot="1" x14ac:dyDescent="0.3">
      <c r="A48" s="4"/>
      <c r="B48" s="62"/>
      <c r="D48"/>
      <c r="E48"/>
      <c r="G48" s="1"/>
      <c r="H48" s="7"/>
      <c r="I48" s="7"/>
      <c r="J48" s="1"/>
      <c r="K48" s="1"/>
      <c r="L48" s="1"/>
    </row>
    <row r="49" spans="1:12" s="5" customFormat="1" ht="45.95" customHeight="1" thickBot="1" x14ac:dyDescent="0.3">
      <c r="A49" s="4"/>
      <c r="B49" s="62"/>
      <c r="D49"/>
      <c r="E49"/>
      <c r="G49" s="1"/>
      <c r="H49" s="7"/>
      <c r="I49" s="7"/>
      <c r="J49" s="1"/>
      <c r="K49" s="1"/>
      <c r="L49" s="1"/>
    </row>
    <row r="50" spans="1:12" s="5" customFormat="1" ht="45.95" customHeight="1" thickBot="1" x14ac:dyDescent="0.3">
      <c r="A50" s="4"/>
      <c r="B50" s="62"/>
      <c r="D50"/>
      <c r="E50"/>
      <c r="G50" s="1"/>
      <c r="H50" s="7"/>
      <c r="I50" s="7"/>
      <c r="J50" s="1"/>
      <c r="K50" s="1"/>
      <c r="L50" s="1"/>
    </row>
    <row r="51" spans="1:12" s="5" customFormat="1" ht="45.95" customHeight="1" thickBot="1" x14ac:dyDescent="0.3">
      <c r="A51" s="4"/>
      <c r="B51" s="62"/>
      <c r="D51"/>
      <c r="E51"/>
      <c r="G51" s="1"/>
      <c r="H51" s="7"/>
      <c r="I51" s="7"/>
      <c r="J51" s="1"/>
      <c r="K51" s="1"/>
      <c r="L51" s="1"/>
    </row>
    <row r="52" spans="1:12" s="5" customFormat="1" ht="45.95" customHeight="1" thickBot="1" x14ac:dyDescent="0.3">
      <c r="A52" s="4"/>
      <c r="B52" s="62"/>
      <c r="D52"/>
      <c r="E52"/>
      <c r="G52" s="1"/>
      <c r="H52" s="7"/>
      <c r="I52" s="7"/>
      <c r="J52" s="1"/>
      <c r="K52" s="1"/>
      <c r="L52" s="1"/>
    </row>
    <row r="53" spans="1:12" s="5" customFormat="1" ht="45.95" customHeight="1" thickBot="1" x14ac:dyDescent="0.3">
      <c r="A53" s="4"/>
      <c r="B53" s="62"/>
      <c r="D53"/>
      <c r="E53"/>
      <c r="G53" s="1"/>
      <c r="H53" s="7"/>
      <c r="I53" s="7"/>
      <c r="J53" s="1"/>
      <c r="K53" s="1"/>
      <c r="L53" s="1"/>
    </row>
    <row r="54" spans="1:12" s="5" customFormat="1" ht="45.95" customHeight="1" thickBot="1" x14ac:dyDescent="0.3">
      <c r="A54" s="4"/>
      <c r="B54" s="62"/>
      <c r="D54"/>
      <c r="E54"/>
      <c r="G54" s="1"/>
      <c r="H54" s="7"/>
      <c r="I54" s="7"/>
      <c r="J54" s="1"/>
      <c r="K54" s="1"/>
      <c r="L54" s="1"/>
    </row>
    <row r="55" spans="1:12" s="5" customFormat="1" ht="45.95" customHeight="1" thickBot="1" x14ac:dyDescent="0.3">
      <c r="A55" s="4"/>
      <c r="B55" s="62"/>
      <c r="D55"/>
      <c r="E55"/>
      <c r="G55" s="1"/>
      <c r="H55" s="7"/>
      <c r="I55" s="7"/>
      <c r="J55" s="1"/>
      <c r="K55" s="1"/>
      <c r="L55" s="1"/>
    </row>
    <row r="56" spans="1:12" s="5" customFormat="1" ht="45.95" customHeight="1" thickBot="1" x14ac:dyDescent="0.3">
      <c r="A56" s="4"/>
      <c r="B56" s="62"/>
      <c r="D56"/>
      <c r="E56"/>
      <c r="G56" s="1"/>
      <c r="H56" s="7"/>
      <c r="I56" s="7"/>
      <c r="J56" s="1"/>
      <c r="K56" s="1"/>
      <c r="L56" s="1"/>
    </row>
    <row r="57" spans="1:12" s="5" customFormat="1" ht="45.95" customHeight="1" thickBot="1" x14ac:dyDescent="0.3">
      <c r="A57" s="4"/>
      <c r="B57" s="62"/>
      <c r="D57"/>
      <c r="E57"/>
      <c r="G57" s="1"/>
      <c r="H57" s="7"/>
      <c r="I57" s="7"/>
      <c r="J57" s="1"/>
      <c r="K57" s="1"/>
      <c r="L57" s="1"/>
    </row>
    <row r="58" spans="1:12" s="5" customFormat="1" ht="45.95" customHeight="1" thickBot="1" x14ac:dyDescent="0.3">
      <c r="A58" s="4"/>
      <c r="B58" s="62"/>
      <c r="D58"/>
      <c r="E58"/>
      <c r="G58" s="1"/>
      <c r="H58" s="7"/>
      <c r="I58" s="7"/>
      <c r="J58" s="1"/>
      <c r="K58" s="1"/>
      <c r="L58" s="1"/>
    </row>
    <row r="59" spans="1:12" s="5" customFormat="1" ht="45.95" customHeight="1" thickBot="1" x14ac:dyDescent="0.3">
      <c r="A59" s="4"/>
      <c r="B59" s="62"/>
      <c r="D59"/>
      <c r="E59"/>
      <c r="G59" s="1"/>
      <c r="H59" s="7"/>
      <c r="I59" s="7"/>
      <c r="J59" s="1"/>
      <c r="K59" s="1"/>
      <c r="L59" s="1"/>
    </row>
    <row r="60" spans="1:12" s="5" customFormat="1" ht="45.95" customHeight="1" thickBot="1" x14ac:dyDescent="0.3">
      <c r="A60" s="4"/>
      <c r="B60" s="62"/>
      <c r="D60"/>
      <c r="E60"/>
      <c r="G60" s="1"/>
      <c r="H60" s="7"/>
      <c r="I60" s="7"/>
      <c r="J60" s="1"/>
      <c r="K60" s="1"/>
      <c r="L60" s="1"/>
    </row>
    <row r="61" spans="1:12" s="5" customFormat="1" ht="45.95" customHeight="1" thickBot="1" x14ac:dyDescent="0.3">
      <c r="A61" s="4"/>
      <c r="B61" s="62"/>
      <c r="D61"/>
      <c r="E61"/>
      <c r="G61" s="1"/>
      <c r="H61" s="7"/>
      <c r="I61" s="7"/>
      <c r="J61" s="1"/>
      <c r="K61" s="1"/>
      <c r="L61" s="1"/>
    </row>
    <row r="62" spans="1:12" s="5" customFormat="1" ht="45.95" customHeight="1" thickBot="1" x14ac:dyDescent="0.3">
      <c r="A62" s="4"/>
      <c r="B62" s="62"/>
      <c r="D62"/>
      <c r="E62"/>
      <c r="G62" s="1"/>
      <c r="H62" s="7"/>
      <c r="I62" s="7"/>
      <c r="J62" s="1"/>
      <c r="K62" s="1"/>
      <c r="L62" s="1"/>
    </row>
    <row r="63" spans="1:12" s="5" customFormat="1" ht="45.95" customHeight="1" thickBot="1" x14ac:dyDescent="0.3">
      <c r="A63" s="4"/>
      <c r="B63" s="62"/>
      <c r="D63"/>
      <c r="E63"/>
      <c r="G63" s="1"/>
      <c r="H63" s="7"/>
      <c r="I63" s="7"/>
      <c r="J63" s="1"/>
      <c r="K63" s="1"/>
      <c r="L63" s="1"/>
    </row>
    <row r="64" spans="1:12" s="5" customFormat="1" ht="45.95" customHeight="1" thickBot="1" x14ac:dyDescent="0.3">
      <c r="A64" s="4"/>
      <c r="B64" s="62"/>
      <c r="D64"/>
      <c r="E64"/>
      <c r="G64" s="1"/>
      <c r="H64" s="7"/>
      <c r="I64" s="7"/>
      <c r="J64" s="1"/>
      <c r="K64" s="1"/>
      <c r="L64" s="1"/>
    </row>
    <row r="65" spans="1:12" s="5" customFormat="1" ht="45.95" customHeight="1" thickBot="1" x14ac:dyDescent="0.3">
      <c r="A65" s="4"/>
      <c r="B65" s="62"/>
      <c r="D65"/>
      <c r="E65"/>
      <c r="G65" s="1"/>
      <c r="H65" s="7"/>
      <c r="I65" s="7"/>
      <c r="J65" s="1"/>
      <c r="K65" s="1"/>
      <c r="L65" s="1"/>
    </row>
    <row r="66" spans="1:12" s="5" customFormat="1" ht="45.95" customHeight="1" thickBot="1" x14ac:dyDescent="0.3">
      <c r="A66" s="4"/>
      <c r="B66" s="62"/>
      <c r="D66"/>
      <c r="E66"/>
      <c r="G66" s="1"/>
      <c r="H66" s="7"/>
      <c r="I66" s="7"/>
      <c r="J66" s="1"/>
      <c r="K66" s="1"/>
      <c r="L66" s="1"/>
    </row>
    <row r="67" spans="1:12" s="5" customFormat="1" ht="45.95" customHeight="1" thickBot="1" x14ac:dyDescent="0.3">
      <c r="A67" s="4"/>
      <c r="B67" s="62"/>
      <c r="D67"/>
      <c r="E67"/>
      <c r="G67" s="1"/>
      <c r="H67" s="7"/>
      <c r="I67" s="7"/>
      <c r="J67" s="1"/>
      <c r="K67" s="1"/>
      <c r="L67" s="1"/>
    </row>
    <row r="68" spans="1:12" s="5" customFormat="1" ht="45.95" customHeight="1" thickBot="1" x14ac:dyDescent="0.3">
      <c r="A68" s="4"/>
      <c r="B68" s="62"/>
      <c r="D68"/>
      <c r="E68"/>
      <c r="G68" s="1"/>
      <c r="H68" s="7"/>
      <c r="I68" s="7"/>
      <c r="J68" s="1"/>
      <c r="K68" s="1"/>
      <c r="L68" s="1"/>
    </row>
    <row r="69" spans="1:12" s="5" customFormat="1" ht="45.95" customHeight="1" thickBot="1" x14ac:dyDescent="0.3">
      <c r="A69" s="4"/>
      <c r="B69" s="62"/>
      <c r="D69"/>
      <c r="E69"/>
      <c r="G69" s="1"/>
      <c r="H69" s="7"/>
      <c r="I69" s="7"/>
      <c r="J69" s="1"/>
      <c r="K69" s="1"/>
      <c r="L69" s="1"/>
    </row>
    <row r="70" spans="1:12" s="5" customFormat="1" ht="45.95" customHeight="1" thickBot="1" x14ac:dyDescent="0.3">
      <c r="A70" s="4"/>
      <c r="B70" s="62"/>
      <c r="D70"/>
      <c r="E70"/>
      <c r="G70" s="1"/>
      <c r="H70" s="7"/>
      <c r="I70" s="7"/>
      <c r="J70" s="1"/>
      <c r="K70" s="1"/>
      <c r="L70" s="1"/>
    </row>
    <row r="71" spans="1:12" s="5" customFormat="1" ht="45.95" customHeight="1" thickBot="1" x14ac:dyDescent="0.3">
      <c r="A71" s="4"/>
      <c r="B71" s="62"/>
      <c r="D71"/>
      <c r="E71"/>
      <c r="G71" s="1"/>
      <c r="H71" s="7"/>
      <c r="I71" s="7"/>
      <c r="J71" s="1"/>
      <c r="K71" s="1"/>
      <c r="L71" s="1"/>
    </row>
    <row r="72" spans="1:12" s="5" customFormat="1" ht="45.95" customHeight="1" thickBot="1" x14ac:dyDescent="0.3">
      <c r="A72" s="4"/>
      <c r="B72" s="62"/>
      <c r="D72"/>
      <c r="E72"/>
      <c r="G72" s="1"/>
      <c r="H72" s="7"/>
      <c r="I72" s="7"/>
      <c r="J72" s="1"/>
      <c r="K72" s="1"/>
      <c r="L72" s="1"/>
    </row>
    <row r="73" spans="1:12" s="5" customFormat="1" ht="45.95" customHeight="1" thickBot="1" x14ac:dyDescent="0.3">
      <c r="A73" s="4"/>
      <c r="B73" s="62"/>
      <c r="D73"/>
      <c r="E73"/>
      <c r="G73" s="1"/>
      <c r="H73" s="7"/>
      <c r="I73" s="7"/>
      <c r="J73" s="1"/>
      <c r="K73" s="1"/>
      <c r="L73" s="1"/>
    </row>
    <row r="74" spans="1:12" s="5" customFormat="1" ht="45.95" customHeight="1" thickBot="1" x14ac:dyDescent="0.3">
      <c r="A74" s="4"/>
      <c r="B74" s="62"/>
      <c r="D74"/>
      <c r="E74"/>
      <c r="G74" s="1"/>
      <c r="H74" s="7"/>
      <c r="I74" s="7"/>
      <c r="J74" s="1"/>
      <c r="K74" s="1"/>
      <c r="L74" s="1"/>
    </row>
    <row r="75" spans="1:12" s="5" customFormat="1" ht="45.95" customHeight="1" thickBot="1" x14ac:dyDescent="0.3">
      <c r="A75" s="4"/>
      <c r="B75" s="62"/>
      <c r="D75"/>
      <c r="E75"/>
      <c r="G75" s="1"/>
      <c r="H75" s="7"/>
      <c r="I75" s="7"/>
      <c r="J75" s="1"/>
      <c r="K75" s="1"/>
      <c r="L75" s="1"/>
    </row>
    <row r="76" spans="1:12" s="5" customFormat="1" ht="45.95" customHeight="1" thickBot="1" x14ac:dyDescent="0.3">
      <c r="A76" s="4"/>
      <c r="B76" s="62"/>
      <c r="D76"/>
      <c r="E76"/>
      <c r="G76" s="1"/>
      <c r="H76" s="7"/>
      <c r="I76" s="7"/>
      <c r="J76" s="1"/>
      <c r="K76" s="1"/>
      <c r="L76" s="1"/>
    </row>
    <row r="77" spans="1:12" s="5" customFormat="1" ht="45.95" customHeight="1" thickBot="1" x14ac:dyDescent="0.3">
      <c r="A77" s="4"/>
      <c r="B77" s="62"/>
      <c r="D77"/>
      <c r="E77"/>
      <c r="G77" s="1"/>
      <c r="H77" s="7"/>
      <c r="I77" s="7"/>
      <c r="J77" s="1"/>
      <c r="K77" s="1"/>
      <c r="L77" s="1"/>
    </row>
    <row r="78" spans="1:12" s="5" customFormat="1" ht="45.95" customHeight="1" thickBot="1" x14ac:dyDescent="0.3">
      <c r="A78" s="4"/>
      <c r="B78" s="62"/>
      <c r="D78"/>
      <c r="E78"/>
      <c r="G78" s="1"/>
      <c r="H78" s="7"/>
      <c r="I78" s="7"/>
      <c r="J78" s="1"/>
      <c r="K78" s="1"/>
      <c r="L78" s="1"/>
    </row>
    <row r="79" spans="1:12" s="5" customFormat="1" ht="45.95" customHeight="1" thickBot="1" x14ac:dyDescent="0.3">
      <c r="A79" s="4"/>
      <c r="B79" s="62"/>
      <c r="D79"/>
      <c r="E79"/>
      <c r="G79" s="1"/>
      <c r="H79" s="7"/>
      <c r="I79" s="7"/>
      <c r="J79" s="1"/>
      <c r="K79" s="1"/>
      <c r="L79" s="1"/>
    </row>
    <row r="80" spans="1:12" s="5" customFormat="1" ht="45.95" customHeight="1" thickBot="1" x14ac:dyDescent="0.3">
      <c r="A80" s="4"/>
      <c r="B80" s="62"/>
      <c r="D80"/>
      <c r="E80"/>
      <c r="G80" s="1"/>
      <c r="H80" s="7"/>
      <c r="I80" s="7"/>
      <c r="J80" s="1"/>
      <c r="K80" s="1"/>
      <c r="L80" s="1"/>
    </row>
    <row r="81" spans="1:12" s="5" customFormat="1" ht="45.95" customHeight="1" thickBot="1" x14ac:dyDescent="0.3">
      <c r="A81" s="4"/>
      <c r="B81" s="62"/>
      <c r="D81"/>
      <c r="E81"/>
      <c r="G81" s="1"/>
      <c r="H81" s="7"/>
      <c r="I81" s="7"/>
      <c r="J81" s="1"/>
      <c r="K81" s="1"/>
      <c r="L81" s="1"/>
    </row>
    <row r="82" spans="1:12" s="5" customFormat="1" ht="45.95" customHeight="1" thickBot="1" x14ac:dyDescent="0.3">
      <c r="A82" s="4"/>
      <c r="B82" s="62"/>
      <c r="D82"/>
      <c r="E82"/>
      <c r="G82" s="1"/>
      <c r="H82" s="7"/>
      <c r="I82" s="7"/>
      <c r="J82" s="1"/>
      <c r="K82" s="1"/>
      <c r="L82" s="1"/>
    </row>
    <row r="83" spans="1:12" s="5" customFormat="1" ht="45.95" customHeight="1" thickBot="1" x14ac:dyDescent="0.3">
      <c r="A83" s="4"/>
      <c r="B83" s="62"/>
      <c r="D83"/>
      <c r="E83"/>
      <c r="G83" s="1"/>
      <c r="H83" s="7"/>
      <c r="I83" s="7"/>
      <c r="J83" s="1"/>
      <c r="K83" s="1"/>
      <c r="L83" s="1"/>
    </row>
    <row r="84" spans="1:12" s="5" customFormat="1" ht="45.95" customHeight="1" thickBot="1" x14ac:dyDescent="0.3">
      <c r="A84" s="4"/>
      <c r="B84" s="62"/>
      <c r="D84"/>
      <c r="E84"/>
      <c r="G84" s="1"/>
      <c r="H84" s="7"/>
      <c r="I84" s="7"/>
      <c r="J84" s="1"/>
      <c r="K84" s="1"/>
      <c r="L84" s="1"/>
    </row>
    <row r="85" spans="1:12" s="5" customFormat="1" ht="45.95" customHeight="1" thickBot="1" x14ac:dyDescent="0.3">
      <c r="A85" s="4"/>
      <c r="B85" s="62"/>
      <c r="D85"/>
      <c r="E85"/>
      <c r="G85" s="1"/>
      <c r="H85" s="7"/>
      <c r="I85" s="7"/>
      <c r="J85" s="1"/>
      <c r="K85" s="1"/>
      <c r="L85" s="1"/>
    </row>
    <row r="86" spans="1:12" s="5" customFormat="1" ht="45.95" customHeight="1" thickBot="1" x14ac:dyDescent="0.3">
      <c r="A86" s="4"/>
      <c r="B86" s="62"/>
      <c r="D86"/>
      <c r="E86"/>
      <c r="G86" s="1"/>
      <c r="H86" s="7"/>
      <c r="I86" s="7"/>
      <c r="J86" s="1"/>
      <c r="K86" s="1"/>
      <c r="L86" s="1"/>
    </row>
    <row r="87" spans="1:12" s="5" customFormat="1" ht="45.95" customHeight="1" thickBot="1" x14ac:dyDescent="0.3">
      <c r="A87" s="4"/>
      <c r="B87" s="62"/>
      <c r="D87"/>
      <c r="E87"/>
      <c r="G87" s="1"/>
      <c r="H87" s="7"/>
      <c r="I87" s="7"/>
      <c r="J87" s="1"/>
      <c r="K87" s="1"/>
      <c r="L87" s="1"/>
    </row>
    <row r="88" spans="1:12" s="5" customFormat="1" ht="45.95" customHeight="1" thickBot="1" x14ac:dyDescent="0.3">
      <c r="A88" s="4"/>
      <c r="B88" s="62"/>
      <c r="D88"/>
      <c r="E88"/>
      <c r="G88" s="1"/>
      <c r="H88" s="7"/>
      <c r="I88" s="7"/>
      <c r="J88" s="1"/>
      <c r="K88" s="1"/>
      <c r="L88" s="1"/>
    </row>
    <row r="89" spans="1:12" ht="54.95" customHeight="1" thickBot="1" x14ac:dyDescent="0.3">
      <c r="B89" s="62"/>
    </row>
    <row r="90" spans="1:12" ht="54.95" customHeight="1" thickBot="1" x14ac:dyDescent="0.3">
      <c r="B90" s="62"/>
    </row>
    <row r="91" spans="1:12" ht="54.95" customHeight="1" thickBot="1" x14ac:dyDescent="0.3">
      <c r="B91" s="62"/>
    </row>
    <row r="92" spans="1:12" ht="54.95" customHeight="1" thickBot="1" x14ac:dyDescent="0.3">
      <c r="B92" s="62"/>
    </row>
    <row r="93" spans="1:12" ht="54.95" customHeight="1" thickBot="1" x14ac:dyDescent="0.3">
      <c r="B93" s="62"/>
    </row>
    <row r="94" spans="1:12" ht="54.95" customHeight="1" thickBot="1" x14ac:dyDescent="0.3">
      <c r="B94" s="62"/>
    </row>
    <row r="95" spans="1:12" ht="54.95" customHeight="1" thickBot="1" x14ac:dyDescent="0.3">
      <c r="B95" s="62"/>
    </row>
    <row r="96" spans="1:12" ht="54.95" customHeight="1" thickBot="1" x14ac:dyDescent="0.3">
      <c r="B96" s="62"/>
    </row>
    <row r="97" spans="2:2" ht="54.95" customHeight="1" thickBot="1" x14ac:dyDescent="0.3">
      <c r="B97" s="62"/>
    </row>
    <row r="98" spans="2:2" ht="54.95" customHeight="1" thickBot="1" x14ac:dyDescent="0.3">
      <c r="B98" s="62"/>
    </row>
    <row r="99" spans="2:2" ht="54.95" customHeight="1" thickBot="1" x14ac:dyDescent="0.3">
      <c r="B99" s="62"/>
    </row>
    <row r="100" spans="2:2" ht="54.95" customHeight="1" thickBot="1" x14ac:dyDescent="0.3">
      <c r="B100" s="62"/>
    </row>
    <row r="101" spans="2:2" ht="54.95" customHeight="1" thickBot="1" x14ac:dyDescent="0.3">
      <c r="B101" s="62"/>
    </row>
    <row r="102" spans="2:2" ht="54.95" customHeight="1" thickBot="1" x14ac:dyDescent="0.3">
      <c r="B102" s="62"/>
    </row>
    <row r="103" spans="2:2" ht="54.95" customHeight="1" thickBot="1" x14ac:dyDescent="0.3">
      <c r="B103" s="62"/>
    </row>
    <row r="104" spans="2:2" ht="54.95" customHeight="1" thickBot="1" x14ac:dyDescent="0.3">
      <c r="B104" s="62"/>
    </row>
    <row r="105" spans="2:2" ht="54.95" customHeight="1" thickBot="1" x14ac:dyDescent="0.3">
      <c r="B105" s="62"/>
    </row>
    <row r="106" spans="2:2" ht="54.95" customHeight="1" thickBot="1" x14ac:dyDescent="0.3">
      <c r="B106" s="62"/>
    </row>
    <row r="107" spans="2:2" ht="54.95" customHeight="1" thickBot="1" x14ac:dyDescent="0.3">
      <c r="B107" s="62"/>
    </row>
    <row r="108" spans="2:2" ht="54.95" customHeight="1" thickBot="1" x14ac:dyDescent="0.3">
      <c r="B108" s="62"/>
    </row>
    <row r="109" spans="2:2" ht="54.95" customHeight="1" thickBot="1" x14ac:dyDescent="0.3">
      <c r="B109" s="62"/>
    </row>
    <row r="110" spans="2:2" ht="54.95" customHeight="1" thickBot="1" x14ac:dyDescent="0.3">
      <c r="B110" s="62"/>
    </row>
    <row r="111" spans="2:2" ht="54.95" customHeight="1" thickBot="1" x14ac:dyDescent="0.3">
      <c r="B111" s="62"/>
    </row>
    <row r="112" spans="2:2" ht="54.95" customHeight="1" thickBot="1" x14ac:dyDescent="0.3">
      <c r="B112" s="62"/>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sheetData>
  <sheetProtection algorithmName="SHA-512" hashValue="cuuJCqL9ez8Y/IZhA47jj9/jhQSThQgN4WNctqUZpdUdv9z+XGxJCHAya4TIY5m/N/t/+xH1Ydhp2CcBSFs/4Q==" saltValue="RuaeWyOuYctuPHM1P1tNQg==" spinCount="100000" sheet="1" autoFilter="0"/>
  <mergeCells count="5">
    <mergeCell ref="B1:L1"/>
    <mergeCell ref="B8:D8"/>
    <mergeCell ref="B7:D7"/>
    <mergeCell ref="B3:G5"/>
    <mergeCell ref="H3:L8"/>
  </mergeCells>
  <conditionalFormatting sqref="E7:E8">
    <cfRule type="cellIs" dxfId="23" priority="13" operator="equal">
      <formula>1</formula>
    </cfRule>
  </conditionalFormatting>
  <conditionalFormatting sqref="F8">
    <cfRule type="cellIs" dxfId="22" priority="19" operator="equal">
      <formula>1</formula>
    </cfRule>
  </conditionalFormatting>
  <conditionalFormatting sqref="G13:G23">
    <cfRule type="containsText" dxfId="21" priority="1" operator="containsText" text="N/A">
      <formula>NOT(ISERROR(SEARCH("N/A",G13)))</formula>
    </cfRule>
    <cfRule type="containsText" dxfId="20" priority="2" operator="containsText" text="NO">
      <formula>NOT(ISERROR(SEARCH("NO",G13)))</formula>
    </cfRule>
    <cfRule type="containsText" dxfId="19" priority="3" operator="containsText" text="PARTIAL">
      <formula>NOT(ISERROR(SEARCH("PARTIAL",G13)))</formula>
    </cfRule>
    <cfRule type="containsText" dxfId="18" priority="4" operator="containsText" text="YES">
      <formula>NOT(ISERROR(SEARCH("YES",G13)))</formula>
    </cfRule>
  </conditionalFormatting>
  <conditionalFormatting sqref="I13:L23">
    <cfRule type="expression" dxfId="17" priority="17">
      <formula>$G13="N/A"</formula>
    </cfRule>
    <cfRule type="expression" dxfId="16" priority="18">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4E422E0F-F622-4D7E-A2C9-D62B0E2753D6}">
          <x14:formula1>
            <xm:f>SheetData!$A$21:$A$24</xm:f>
          </x14:formula1>
          <xm:sqref>G14:G23</xm:sqref>
        </x14:dataValidation>
        <x14:dataValidation type="list" allowBlank="1" showInputMessage="1" showErrorMessage="1" xr:uid="{0654B3A3-7D9A-48DF-8E07-152A34C24F3D}">
          <x14:formula1>
            <xm:f>SheetData!$B$24:$B$26</xm:f>
          </x14:formula1>
          <xm:sqref>G13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BBA10-5753-4DE0-80D5-DF6C35EC20D1}">
  <sheetPr>
    <tabColor theme="3" tint="0.249977111117893"/>
    <pageSetUpPr fitToPage="1"/>
  </sheetPr>
  <dimension ref="A1:L250"/>
  <sheetViews>
    <sheetView showGridLines="0" showWhiteSpace="0" zoomScale="70" zoomScaleNormal="70" zoomScalePageLayoutView="80" workbookViewId="0"/>
  </sheetViews>
  <sheetFormatPr defaultRowHeight="15" x14ac:dyDescent="0.25"/>
  <cols>
    <col min="1" max="1" width="4" customWidth="1"/>
    <col min="2" max="2" width="15.5546875" style="61"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6" customFormat="1" ht="44.65" customHeight="1" x14ac:dyDescent="0.25">
      <c r="B1" s="140" t="s">
        <v>258</v>
      </c>
      <c r="C1" s="140"/>
      <c r="D1" s="140"/>
      <c r="E1" s="140"/>
      <c r="F1" s="140"/>
      <c r="G1" s="140"/>
      <c r="H1" s="140"/>
      <c r="I1" s="140"/>
      <c r="J1" s="140"/>
      <c r="K1" s="140"/>
      <c r="L1" s="140"/>
    </row>
    <row r="2" spans="2:12" s="3" customFormat="1" ht="8.25" customHeight="1" x14ac:dyDescent="0.4">
      <c r="B2" s="23"/>
      <c r="C2" s="23"/>
      <c r="D2" s="23"/>
      <c r="E2" s="23"/>
      <c r="F2" s="84"/>
      <c r="G2" s="24"/>
      <c r="H2" s="25"/>
      <c r="I2" s="25"/>
      <c r="J2" s="24"/>
      <c r="K2" s="26"/>
      <c r="L2" s="24"/>
    </row>
    <row r="3" spans="2:12" s="72" customFormat="1" ht="68.099999999999994" customHeight="1" x14ac:dyDescent="0.25">
      <c r="B3" s="147" t="s">
        <v>272</v>
      </c>
      <c r="C3" s="147"/>
      <c r="D3" s="147"/>
      <c r="E3" s="147"/>
      <c r="F3" s="147"/>
      <c r="G3" s="147"/>
      <c r="H3" s="171" t="s">
        <v>275</v>
      </c>
      <c r="I3" s="171"/>
      <c r="J3" s="171"/>
      <c r="K3" s="171"/>
      <c r="L3" s="171"/>
    </row>
    <row r="4" spans="2:12" s="72" customFormat="1" ht="68.099999999999994" customHeight="1" x14ac:dyDescent="0.25">
      <c r="B4" s="147"/>
      <c r="C4" s="147"/>
      <c r="D4" s="147"/>
      <c r="E4" s="147"/>
      <c r="F4" s="147"/>
      <c r="G4" s="147"/>
      <c r="H4" s="171"/>
      <c r="I4" s="171"/>
      <c r="J4" s="171"/>
      <c r="K4" s="171"/>
      <c r="L4" s="171"/>
    </row>
    <row r="5" spans="2:12" s="72" customFormat="1" ht="66.599999999999994" customHeight="1" x14ac:dyDescent="0.25">
      <c r="B5" s="147"/>
      <c r="C5" s="147"/>
      <c r="D5" s="147"/>
      <c r="E5" s="147"/>
      <c r="F5" s="147"/>
      <c r="G5" s="147"/>
      <c r="H5" s="171"/>
      <c r="I5" s="171"/>
      <c r="J5" s="171"/>
      <c r="K5" s="171"/>
      <c r="L5" s="171"/>
    </row>
    <row r="6" spans="2:12" s="86" customFormat="1" ht="33.6" customHeight="1" x14ac:dyDescent="0.25">
      <c r="B6" s="87" t="s">
        <v>188</v>
      </c>
      <c r="C6" s="38"/>
      <c r="D6" s="38"/>
      <c r="E6" s="38"/>
      <c r="F6" s="38"/>
      <c r="G6" s="38"/>
      <c r="H6" s="171"/>
      <c r="I6" s="171"/>
      <c r="J6" s="171"/>
      <c r="K6" s="171"/>
      <c r="L6" s="171"/>
    </row>
    <row r="7" spans="2:12" s="72" customFormat="1" ht="41.45" customHeight="1" x14ac:dyDescent="0.25">
      <c r="B7" s="170" t="s">
        <v>119</v>
      </c>
      <c r="C7" s="170"/>
      <c r="D7" s="170"/>
      <c r="E7" s="27">
        <f>IFERROR((COUNTIFS($F$13:$F$23,"Minimum",$G$13:$G$23,"Yes")/COUNTIFS($F$13:$F$23,"Minimum",$G$13:$G$23, "&lt;&gt;N/A")),"")</f>
        <v>0</v>
      </c>
      <c r="F7" s="122"/>
      <c r="G7" s="123"/>
      <c r="H7" s="171"/>
      <c r="I7" s="171"/>
      <c r="J7" s="171"/>
      <c r="K7" s="171"/>
      <c r="L7" s="171"/>
    </row>
    <row r="8" spans="2:12" s="3" customFormat="1" ht="41.45" customHeight="1" x14ac:dyDescent="0.25">
      <c r="B8" s="170" t="s">
        <v>120</v>
      </c>
      <c r="C8" s="170"/>
      <c r="D8" s="170"/>
      <c r="E8" s="27">
        <f>IFERROR((COUNTIFS($F$13:$F$23,"Additional",$G$13:$G$23,"Yes")/COUNTIFS($F$13:$F$23,"Additional",$G$13:$G$23, "&lt;&gt;N/A")),"")</f>
        <v>0</v>
      </c>
      <c r="F8" s="85"/>
      <c r="G8" s="28"/>
      <c r="H8" s="171"/>
      <c r="I8" s="171"/>
      <c r="J8" s="171"/>
      <c r="K8" s="171"/>
      <c r="L8" s="171"/>
    </row>
    <row r="9" spans="2:12" x14ac:dyDescent="0.25">
      <c r="B9" s="17"/>
      <c r="C9" s="17"/>
      <c r="D9" s="14"/>
      <c r="E9" s="14"/>
      <c r="F9" s="17"/>
      <c r="G9" s="29"/>
      <c r="H9" s="30"/>
      <c r="I9" s="30"/>
      <c r="J9" s="29"/>
      <c r="K9" s="29"/>
      <c r="L9" s="29"/>
    </row>
    <row r="10" spans="2:12" ht="18.75" x14ac:dyDescent="0.3">
      <c r="B10" s="31" t="s">
        <v>18</v>
      </c>
      <c r="C10" s="32"/>
      <c r="D10" s="32" t="s">
        <v>186</v>
      </c>
      <c r="E10" s="32"/>
      <c r="F10" s="31"/>
      <c r="G10" s="30"/>
      <c r="H10" s="29"/>
      <c r="I10" s="29"/>
      <c r="J10" s="29"/>
      <c r="K10" s="29"/>
      <c r="L10" s="29"/>
    </row>
    <row r="11" spans="2:12" ht="15.75" thickBot="1" x14ac:dyDescent="0.3">
      <c r="B11" s="17"/>
      <c r="C11" s="14"/>
      <c r="D11" s="14"/>
      <c r="E11" s="29"/>
      <c r="F11" s="30"/>
      <c r="G11" s="30"/>
      <c r="H11" s="29"/>
      <c r="I11" s="29"/>
      <c r="J11" s="29"/>
      <c r="K11" s="29"/>
      <c r="L11" s="29"/>
    </row>
    <row r="12" spans="2:12" s="6" customFormat="1" ht="39" customHeight="1" thickBot="1" x14ac:dyDescent="0.3">
      <c r="B12" s="21" t="s">
        <v>92</v>
      </c>
      <c r="C12" s="33"/>
      <c r="D12" s="41" t="s">
        <v>174</v>
      </c>
      <c r="E12" s="42" t="s">
        <v>19</v>
      </c>
      <c r="F12" s="43" t="s">
        <v>20</v>
      </c>
      <c r="G12" s="43" t="s">
        <v>169</v>
      </c>
      <c r="H12" s="44" t="s">
        <v>171</v>
      </c>
      <c r="I12" s="43" t="s">
        <v>187</v>
      </c>
      <c r="J12" s="43" t="s">
        <v>5</v>
      </c>
      <c r="K12" s="43" t="s">
        <v>21</v>
      </c>
      <c r="L12" s="43" t="s">
        <v>22</v>
      </c>
    </row>
    <row r="13" spans="2:12" s="4" customFormat="1" ht="66.95" customHeight="1" thickBot="1" x14ac:dyDescent="0.3">
      <c r="B13" s="62" t="str" cm="1">
        <f t="array" ref="B13">_xlfn._xlws.FILTER('Risk - Erosion &amp; P loss risk'!$C$6:$C$105,'Risk - Erosion &amp; P loss risk'!$Z$6:$Z$105=2,"")</f>
        <v/>
      </c>
      <c r="C13" s="13"/>
      <c r="D13" s="77">
        <v>2.4</v>
      </c>
      <c r="E13" s="67" t="s">
        <v>212</v>
      </c>
      <c r="F13" s="73" t="s">
        <v>24</v>
      </c>
      <c r="G13" s="35"/>
      <c r="H13" s="35"/>
      <c r="I13" s="35"/>
      <c r="J13" s="70"/>
      <c r="K13" s="70"/>
      <c r="L13" s="70"/>
    </row>
    <row r="14" spans="2:12" s="4" customFormat="1" ht="66.95" customHeight="1" thickBot="1" x14ac:dyDescent="0.3">
      <c r="B14" s="62"/>
      <c r="C14" s="13"/>
      <c r="D14" s="77">
        <v>3.1</v>
      </c>
      <c r="E14" s="67" t="s">
        <v>230</v>
      </c>
      <c r="F14" s="73" t="s">
        <v>24</v>
      </c>
      <c r="G14" s="35"/>
      <c r="H14" s="35"/>
      <c r="I14" s="35"/>
      <c r="J14" s="70"/>
      <c r="K14" s="70"/>
      <c r="L14" s="70"/>
    </row>
    <row r="15" spans="2:12" s="4" customFormat="1" ht="66.95" customHeight="1" thickBot="1" x14ac:dyDescent="0.3">
      <c r="B15" s="62"/>
      <c r="C15" s="13"/>
      <c r="D15" s="77" t="s">
        <v>178</v>
      </c>
      <c r="E15" s="67" t="s">
        <v>213</v>
      </c>
      <c r="F15" s="73" t="s">
        <v>24</v>
      </c>
      <c r="G15" s="35"/>
      <c r="H15" s="35"/>
      <c r="I15" s="35"/>
      <c r="J15" s="70"/>
      <c r="K15" s="70"/>
      <c r="L15" s="70"/>
    </row>
    <row r="16" spans="2:12" s="4" customFormat="1" ht="66.95" customHeight="1" thickBot="1" x14ac:dyDescent="0.3">
      <c r="B16" s="62"/>
      <c r="C16" s="13"/>
      <c r="D16" s="77" t="s">
        <v>176</v>
      </c>
      <c r="E16" s="67" t="s">
        <v>173</v>
      </c>
      <c r="F16" s="73" t="s">
        <v>24</v>
      </c>
      <c r="G16" s="35"/>
      <c r="H16" s="35"/>
      <c r="I16" s="35"/>
      <c r="J16" s="70"/>
      <c r="K16" s="70"/>
      <c r="L16" s="70"/>
    </row>
    <row r="17" spans="1:12" s="4" customFormat="1" ht="66.95" customHeight="1" thickBot="1" x14ac:dyDescent="0.3">
      <c r="B17" s="62"/>
      <c r="C17" s="13"/>
      <c r="D17" s="77" t="s">
        <v>175</v>
      </c>
      <c r="E17" s="67" t="s">
        <v>231</v>
      </c>
      <c r="F17" s="73" t="s">
        <v>24</v>
      </c>
      <c r="G17" s="35"/>
      <c r="H17" s="35"/>
      <c r="I17" s="35"/>
      <c r="J17" s="70"/>
      <c r="K17" s="70"/>
      <c r="L17" s="70"/>
    </row>
    <row r="18" spans="1:12" s="4" customFormat="1" ht="66.95" customHeight="1" thickBot="1" x14ac:dyDescent="0.3">
      <c r="B18" s="62"/>
      <c r="C18" s="13"/>
      <c r="D18" s="77" t="s">
        <v>215</v>
      </c>
      <c r="E18" s="67" t="s">
        <v>261</v>
      </c>
      <c r="F18" s="73" t="s">
        <v>24</v>
      </c>
      <c r="G18" s="35"/>
      <c r="H18" s="35"/>
      <c r="I18" s="35"/>
      <c r="J18" s="70"/>
      <c r="K18" s="70"/>
      <c r="L18" s="70"/>
    </row>
    <row r="19" spans="1:12" s="4" customFormat="1" ht="66.95" customHeight="1" thickBot="1" x14ac:dyDescent="0.3">
      <c r="B19" s="62"/>
      <c r="C19" s="13"/>
      <c r="D19" s="77" t="s">
        <v>237</v>
      </c>
      <c r="E19" s="67" t="s">
        <v>262</v>
      </c>
      <c r="F19" s="73" t="s">
        <v>24</v>
      </c>
      <c r="G19" s="35"/>
      <c r="H19" s="35"/>
      <c r="I19" s="35"/>
      <c r="J19" s="70"/>
      <c r="K19" s="70"/>
      <c r="L19" s="70"/>
    </row>
    <row r="20" spans="1:12" s="4" customFormat="1" ht="66.95" customHeight="1" thickBot="1" x14ac:dyDescent="0.3">
      <c r="B20" s="62"/>
      <c r="C20" s="13"/>
      <c r="D20" s="77" t="s">
        <v>177</v>
      </c>
      <c r="E20" s="67" t="s">
        <v>214</v>
      </c>
      <c r="F20" s="73" t="s">
        <v>24</v>
      </c>
      <c r="G20" s="35"/>
      <c r="H20" s="35"/>
      <c r="I20" s="35"/>
      <c r="J20" s="70"/>
      <c r="K20" s="70"/>
      <c r="L20" s="70"/>
    </row>
    <row r="21" spans="1:12" s="4" customFormat="1" ht="66.95" customHeight="1" thickBot="1" x14ac:dyDescent="0.3">
      <c r="B21" s="62"/>
      <c r="C21" s="13"/>
      <c r="D21" s="77" t="s">
        <v>185</v>
      </c>
      <c r="E21" s="67" t="s">
        <v>216</v>
      </c>
      <c r="F21" s="73" t="s">
        <v>24</v>
      </c>
      <c r="G21" s="35"/>
      <c r="H21" s="35"/>
      <c r="I21" s="35"/>
      <c r="J21" s="70"/>
      <c r="K21" s="70"/>
      <c r="L21" s="70"/>
    </row>
    <row r="22" spans="1:12" s="4" customFormat="1" ht="66.95" customHeight="1" thickBot="1" x14ac:dyDescent="0.3">
      <c r="B22" s="62"/>
      <c r="C22" s="13"/>
      <c r="D22" s="124" t="s">
        <v>219</v>
      </c>
      <c r="E22" s="69" t="s">
        <v>220</v>
      </c>
      <c r="F22" s="75" t="s">
        <v>42</v>
      </c>
      <c r="G22" s="35"/>
      <c r="H22" s="45"/>
      <c r="I22" s="45"/>
      <c r="J22" s="121"/>
      <c r="K22" s="121"/>
      <c r="L22" s="121"/>
    </row>
    <row r="23" spans="1:12" s="4" customFormat="1" ht="66.95" customHeight="1" thickBot="1" x14ac:dyDescent="0.3">
      <c r="B23" s="62"/>
      <c r="C23" s="13"/>
      <c r="D23" s="124" t="s">
        <v>218</v>
      </c>
      <c r="E23" s="69" t="s">
        <v>217</v>
      </c>
      <c r="F23" s="75" t="s">
        <v>42</v>
      </c>
      <c r="G23" s="35"/>
      <c r="H23" s="45"/>
      <c r="I23" s="45"/>
      <c r="J23" s="121"/>
      <c r="K23" s="121"/>
      <c r="L23" s="121"/>
    </row>
    <row r="24" spans="1:12" s="4" customFormat="1" ht="66.95" customHeight="1" thickBot="1" x14ac:dyDescent="0.3">
      <c r="B24" s="62"/>
      <c r="C24" s="13"/>
      <c r="D24"/>
      <c r="E24"/>
      <c r="F24" s="5"/>
      <c r="G24" s="1"/>
      <c r="H24" s="7"/>
      <c r="I24" s="7"/>
      <c r="J24" s="1"/>
      <c r="K24" s="1"/>
      <c r="L24" s="1"/>
    </row>
    <row r="25" spans="1:12" s="4" customFormat="1" ht="66.95" customHeight="1" thickBot="1" x14ac:dyDescent="0.3">
      <c r="B25" s="62"/>
      <c r="C25" s="13"/>
      <c r="D25"/>
      <c r="E25"/>
      <c r="F25" s="5"/>
      <c r="G25" s="1"/>
      <c r="H25" s="7"/>
      <c r="I25" s="7"/>
      <c r="J25" s="1"/>
      <c r="K25" s="1"/>
      <c r="L25" s="1"/>
    </row>
    <row r="26" spans="1:12" ht="45.95" customHeight="1" thickBot="1" x14ac:dyDescent="0.3">
      <c r="A26" s="4"/>
      <c r="B26" s="62"/>
    </row>
    <row r="27" spans="1:12" ht="45.95" customHeight="1" thickBot="1" x14ac:dyDescent="0.3">
      <c r="A27" s="4"/>
      <c r="B27" s="62"/>
    </row>
    <row r="28" spans="1:12" ht="45.95" customHeight="1" thickBot="1" x14ac:dyDescent="0.3">
      <c r="A28" s="4"/>
      <c r="B28" s="62"/>
    </row>
    <row r="29" spans="1:12" ht="45.95" customHeight="1" thickBot="1" x14ac:dyDescent="0.3">
      <c r="A29" s="4"/>
      <c r="B29" s="62"/>
    </row>
    <row r="30" spans="1:12" ht="45.95" customHeight="1" thickBot="1" x14ac:dyDescent="0.3">
      <c r="A30" s="4"/>
      <c r="B30" s="62"/>
    </row>
    <row r="31" spans="1:12" ht="45.95" customHeight="1" thickBot="1" x14ac:dyDescent="0.3">
      <c r="A31" s="4"/>
      <c r="B31" s="62"/>
    </row>
    <row r="32" spans="1:12" ht="45.95" customHeight="1" thickBot="1" x14ac:dyDescent="0.3">
      <c r="A32" s="4"/>
      <c r="B32" s="62"/>
    </row>
    <row r="33" spans="1:12" ht="45.95" customHeight="1" thickBot="1" x14ac:dyDescent="0.3">
      <c r="A33" s="4"/>
      <c r="B33" s="62"/>
    </row>
    <row r="34" spans="1:12" ht="45.95" customHeight="1" thickBot="1" x14ac:dyDescent="0.3">
      <c r="A34" s="4"/>
      <c r="B34" s="62"/>
    </row>
    <row r="35" spans="1:12" ht="45.95" customHeight="1" thickBot="1" x14ac:dyDescent="0.3">
      <c r="A35" s="4"/>
      <c r="B35" s="62"/>
    </row>
    <row r="36" spans="1:12" ht="45.95" customHeight="1" thickBot="1" x14ac:dyDescent="0.3">
      <c r="A36" s="4"/>
      <c r="B36" s="62"/>
    </row>
    <row r="37" spans="1:12" ht="45.95" customHeight="1" thickBot="1" x14ac:dyDescent="0.3">
      <c r="A37" s="4"/>
      <c r="B37" s="62"/>
    </row>
    <row r="38" spans="1:12" ht="45.95" customHeight="1" thickBot="1" x14ac:dyDescent="0.3">
      <c r="A38" s="4"/>
      <c r="B38" s="62"/>
    </row>
    <row r="39" spans="1:12" ht="45.95" customHeight="1" thickBot="1" x14ac:dyDescent="0.3">
      <c r="A39" s="4"/>
      <c r="B39" s="62"/>
    </row>
    <row r="40" spans="1:12" ht="45.95" customHeight="1" thickBot="1" x14ac:dyDescent="0.3">
      <c r="A40" s="4"/>
      <c r="B40" s="62"/>
    </row>
    <row r="41" spans="1:12" s="5" customFormat="1" ht="45.95" customHeight="1" thickBot="1" x14ac:dyDescent="0.3">
      <c r="A41" s="4"/>
      <c r="B41" s="62"/>
      <c r="D41"/>
      <c r="E41"/>
      <c r="G41" s="1"/>
      <c r="H41" s="7"/>
      <c r="I41" s="7"/>
      <c r="J41" s="1"/>
      <c r="K41" s="1"/>
      <c r="L41" s="1"/>
    </row>
    <row r="42" spans="1:12" s="5" customFormat="1" ht="45.95" customHeight="1" thickBot="1" x14ac:dyDescent="0.3">
      <c r="A42" s="4"/>
      <c r="B42" s="62"/>
      <c r="D42"/>
      <c r="E42"/>
      <c r="G42" s="1"/>
      <c r="H42" s="7"/>
      <c r="I42" s="7"/>
      <c r="J42" s="1"/>
      <c r="K42" s="1"/>
      <c r="L42" s="1"/>
    </row>
    <row r="43" spans="1:12" s="5" customFormat="1" ht="45.95" customHeight="1" thickBot="1" x14ac:dyDescent="0.3">
      <c r="A43" s="4"/>
      <c r="B43" s="62"/>
      <c r="D43"/>
      <c r="E43"/>
      <c r="G43" s="1"/>
      <c r="H43" s="7"/>
      <c r="I43" s="7"/>
      <c r="J43" s="1"/>
      <c r="K43" s="1"/>
      <c r="L43" s="1"/>
    </row>
    <row r="44" spans="1:12" s="5" customFormat="1" ht="45.95" customHeight="1" thickBot="1" x14ac:dyDescent="0.3">
      <c r="A44" s="4"/>
      <c r="B44" s="62"/>
      <c r="D44"/>
      <c r="E44"/>
      <c r="G44" s="1"/>
      <c r="H44" s="7"/>
      <c r="I44" s="7"/>
      <c r="J44" s="1"/>
      <c r="K44" s="1"/>
      <c r="L44" s="1"/>
    </row>
    <row r="45" spans="1:12" s="5" customFormat="1" ht="45.95" customHeight="1" thickBot="1" x14ac:dyDescent="0.3">
      <c r="A45" s="4"/>
      <c r="B45" s="62"/>
      <c r="D45"/>
      <c r="E45"/>
      <c r="G45" s="1"/>
      <c r="H45" s="7"/>
      <c r="I45" s="7"/>
      <c r="J45" s="1"/>
      <c r="K45" s="1"/>
      <c r="L45" s="1"/>
    </row>
    <row r="46" spans="1:12" s="5" customFormat="1" ht="45.95" customHeight="1" thickBot="1" x14ac:dyDescent="0.3">
      <c r="A46" s="4"/>
      <c r="B46" s="62"/>
      <c r="D46"/>
      <c r="E46"/>
      <c r="G46" s="1"/>
      <c r="H46" s="7"/>
      <c r="I46" s="7"/>
      <c r="J46" s="1"/>
      <c r="K46" s="1"/>
      <c r="L46" s="1"/>
    </row>
    <row r="47" spans="1:12" s="5" customFormat="1" ht="45.95" customHeight="1" thickBot="1" x14ac:dyDescent="0.3">
      <c r="A47" s="4"/>
      <c r="B47" s="62"/>
      <c r="D47"/>
      <c r="E47"/>
      <c r="G47" s="1"/>
      <c r="H47" s="7"/>
      <c r="I47" s="7"/>
      <c r="J47" s="1"/>
      <c r="K47" s="1"/>
      <c r="L47" s="1"/>
    </row>
    <row r="48" spans="1:12" s="5" customFormat="1" ht="45.95" customHeight="1" thickBot="1" x14ac:dyDescent="0.3">
      <c r="A48" s="4"/>
      <c r="B48" s="62"/>
      <c r="D48"/>
      <c r="E48"/>
      <c r="G48" s="1"/>
      <c r="H48" s="7"/>
      <c r="I48" s="7"/>
      <c r="J48" s="1"/>
      <c r="K48" s="1"/>
      <c r="L48" s="1"/>
    </row>
    <row r="49" spans="1:12" s="5" customFormat="1" ht="45.95" customHeight="1" thickBot="1" x14ac:dyDescent="0.3">
      <c r="A49" s="4"/>
      <c r="B49" s="62"/>
      <c r="D49"/>
      <c r="E49"/>
      <c r="G49" s="1"/>
      <c r="H49" s="7"/>
      <c r="I49" s="7"/>
      <c r="J49" s="1"/>
      <c r="K49" s="1"/>
      <c r="L49" s="1"/>
    </row>
    <row r="50" spans="1:12" s="5" customFormat="1" ht="45.95" customHeight="1" thickBot="1" x14ac:dyDescent="0.3">
      <c r="A50" s="4"/>
      <c r="B50" s="62"/>
      <c r="D50"/>
      <c r="E50"/>
      <c r="G50" s="1"/>
      <c r="H50" s="7"/>
      <c r="I50" s="7"/>
      <c r="J50" s="1"/>
      <c r="K50" s="1"/>
      <c r="L50" s="1"/>
    </row>
    <row r="51" spans="1:12" s="5" customFormat="1" ht="45.95" customHeight="1" thickBot="1" x14ac:dyDescent="0.3">
      <c r="A51" s="4"/>
      <c r="B51" s="62"/>
      <c r="D51"/>
      <c r="E51"/>
      <c r="G51" s="1"/>
      <c r="H51" s="7"/>
      <c r="I51" s="7"/>
      <c r="J51" s="1"/>
      <c r="K51" s="1"/>
      <c r="L51" s="1"/>
    </row>
    <row r="52" spans="1:12" s="5" customFormat="1" ht="45.95" customHeight="1" thickBot="1" x14ac:dyDescent="0.3">
      <c r="A52" s="4"/>
      <c r="B52" s="62"/>
      <c r="D52"/>
      <c r="E52"/>
      <c r="G52" s="1"/>
      <c r="H52" s="7"/>
      <c r="I52" s="7"/>
      <c r="J52" s="1"/>
      <c r="K52" s="1"/>
      <c r="L52" s="1"/>
    </row>
    <row r="53" spans="1:12" s="5" customFormat="1" ht="45.95" customHeight="1" thickBot="1" x14ac:dyDescent="0.3">
      <c r="A53" s="4"/>
      <c r="B53" s="62"/>
      <c r="D53"/>
      <c r="E53"/>
      <c r="G53" s="1"/>
      <c r="H53" s="7"/>
      <c r="I53" s="7"/>
      <c r="J53" s="1"/>
      <c r="K53" s="1"/>
      <c r="L53" s="1"/>
    </row>
    <row r="54" spans="1:12" s="5" customFormat="1" ht="45.95" customHeight="1" thickBot="1" x14ac:dyDescent="0.3">
      <c r="A54" s="4"/>
      <c r="B54" s="62"/>
      <c r="D54"/>
      <c r="E54"/>
      <c r="G54" s="1"/>
      <c r="H54" s="7"/>
      <c r="I54" s="7"/>
      <c r="J54" s="1"/>
      <c r="K54" s="1"/>
      <c r="L54" s="1"/>
    </row>
    <row r="55" spans="1:12" s="5" customFormat="1" ht="45.95" customHeight="1" thickBot="1" x14ac:dyDescent="0.3">
      <c r="A55" s="4"/>
      <c r="B55" s="62"/>
      <c r="D55"/>
      <c r="E55"/>
      <c r="G55" s="1"/>
      <c r="H55" s="7"/>
      <c r="I55" s="7"/>
      <c r="J55" s="1"/>
      <c r="K55" s="1"/>
      <c r="L55" s="1"/>
    </row>
    <row r="56" spans="1:12" s="5" customFormat="1" ht="45.95" customHeight="1" thickBot="1" x14ac:dyDescent="0.3">
      <c r="A56" s="4"/>
      <c r="B56" s="62"/>
      <c r="D56"/>
      <c r="E56"/>
      <c r="G56" s="1"/>
      <c r="H56" s="7"/>
      <c r="I56" s="7"/>
      <c r="J56" s="1"/>
      <c r="K56" s="1"/>
      <c r="L56" s="1"/>
    </row>
    <row r="57" spans="1:12" s="5" customFormat="1" ht="45.95" customHeight="1" thickBot="1" x14ac:dyDescent="0.3">
      <c r="A57" s="4"/>
      <c r="B57" s="62"/>
      <c r="D57"/>
      <c r="E57"/>
      <c r="G57" s="1"/>
      <c r="H57" s="7"/>
      <c r="I57" s="7"/>
      <c r="J57" s="1"/>
      <c r="K57" s="1"/>
      <c r="L57" s="1"/>
    </row>
    <row r="58" spans="1:12" s="5" customFormat="1" ht="45.95" customHeight="1" thickBot="1" x14ac:dyDescent="0.3">
      <c r="A58" s="4"/>
      <c r="B58" s="62"/>
      <c r="D58"/>
      <c r="E58"/>
      <c r="G58" s="1"/>
      <c r="H58" s="7"/>
      <c r="I58" s="7"/>
      <c r="J58" s="1"/>
      <c r="K58" s="1"/>
      <c r="L58" s="1"/>
    </row>
    <row r="59" spans="1:12" s="5" customFormat="1" ht="45.95" customHeight="1" thickBot="1" x14ac:dyDescent="0.3">
      <c r="A59" s="4"/>
      <c r="B59" s="62"/>
      <c r="D59"/>
      <c r="E59"/>
      <c r="G59" s="1"/>
      <c r="H59" s="7"/>
      <c r="I59" s="7"/>
      <c r="J59" s="1"/>
      <c r="K59" s="1"/>
      <c r="L59" s="1"/>
    </row>
    <row r="60" spans="1:12" s="5" customFormat="1" ht="45.95" customHeight="1" thickBot="1" x14ac:dyDescent="0.3">
      <c r="A60" s="4"/>
      <c r="B60" s="62"/>
      <c r="D60"/>
      <c r="E60"/>
      <c r="G60" s="1"/>
      <c r="H60" s="7"/>
      <c r="I60" s="7"/>
      <c r="J60" s="1"/>
      <c r="K60" s="1"/>
      <c r="L60" s="1"/>
    </row>
    <row r="61" spans="1:12" s="5" customFormat="1" ht="45.95" customHeight="1" thickBot="1" x14ac:dyDescent="0.3">
      <c r="A61" s="4"/>
      <c r="B61" s="62"/>
      <c r="D61"/>
      <c r="E61"/>
      <c r="G61" s="1"/>
      <c r="H61" s="7"/>
      <c r="I61" s="7"/>
      <c r="J61" s="1"/>
      <c r="K61" s="1"/>
      <c r="L61" s="1"/>
    </row>
    <row r="62" spans="1:12" s="5" customFormat="1" ht="45.95" customHeight="1" thickBot="1" x14ac:dyDescent="0.3">
      <c r="A62" s="4"/>
      <c r="B62" s="62"/>
      <c r="D62"/>
      <c r="E62"/>
      <c r="G62" s="1"/>
      <c r="H62" s="7"/>
      <c r="I62" s="7"/>
      <c r="J62" s="1"/>
      <c r="K62" s="1"/>
      <c r="L62" s="1"/>
    </row>
    <row r="63" spans="1:12" s="5" customFormat="1" ht="45.95" customHeight="1" thickBot="1" x14ac:dyDescent="0.3">
      <c r="A63" s="4"/>
      <c r="B63" s="62"/>
      <c r="D63"/>
      <c r="E63"/>
      <c r="G63" s="1"/>
      <c r="H63" s="7"/>
      <c r="I63" s="7"/>
      <c r="J63" s="1"/>
      <c r="K63" s="1"/>
      <c r="L63" s="1"/>
    </row>
    <row r="64" spans="1:12" s="5" customFormat="1" ht="45.95" customHeight="1" thickBot="1" x14ac:dyDescent="0.3">
      <c r="A64" s="4"/>
      <c r="B64" s="62"/>
      <c r="D64"/>
      <c r="E64"/>
      <c r="G64" s="1"/>
      <c r="H64" s="7"/>
      <c r="I64" s="7"/>
      <c r="J64" s="1"/>
      <c r="K64" s="1"/>
      <c r="L64" s="1"/>
    </row>
    <row r="65" spans="1:12" s="5" customFormat="1" ht="45.95" customHeight="1" thickBot="1" x14ac:dyDescent="0.3">
      <c r="A65" s="4"/>
      <c r="B65" s="62"/>
      <c r="D65"/>
      <c r="E65"/>
      <c r="G65" s="1"/>
      <c r="H65" s="7"/>
      <c r="I65" s="7"/>
      <c r="J65" s="1"/>
      <c r="K65" s="1"/>
      <c r="L65" s="1"/>
    </row>
    <row r="66" spans="1:12" s="5" customFormat="1" ht="45.95" customHeight="1" thickBot="1" x14ac:dyDescent="0.3">
      <c r="A66" s="4"/>
      <c r="B66" s="62"/>
      <c r="D66"/>
      <c r="E66"/>
      <c r="G66" s="1"/>
      <c r="H66" s="7"/>
      <c r="I66" s="7"/>
      <c r="J66" s="1"/>
      <c r="K66" s="1"/>
      <c r="L66" s="1"/>
    </row>
    <row r="67" spans="1:12" s="5" customFormat="1" ht="45.95" customHeight="1" thickBot="1" x14ac:dyDescent="0.3">
      <c r="A67" s="4"/>
      <c r="B67" s="62"/>
      <c r="D67"/>
      <c r="E67"/>
      <c r="G67" s="1"/>
      <c r="H67" s="7"/>
      <c r="I67" s="7"/>
      <c r="J67" s="1"/>
      <c r="K67" s="1"/>
      <c r="L67" s="1"/>
    </row>
    <row r="68" spans="1:12" s="5" customFormat="1" ht="45.95" customHeight="1" thickBot="1" x14ac:dyDescent="0.3">
      <c r="A68" s="4"/>
      <c r="B68" s="62"/>
      <c r="D68"/>
      <c r="E68"/>
      <c r="G68" s="1"/>
      <c r="H68" s="7"/>
      <c r="I68" s="7"/>
      <c r="J68" s="1"/>
      <c r="K68" s="1"/>
      <c r="L68" s="1"/>
    </row>
    <row r="69" spans="1:12" s="5" customFormat="1" ht="45.95" customHeight="1" thickBot="1" x14ac:dyDescent="0.3">
      <c r="A69" s="4"/>
      <c r="B69" s="62"/>
      <c r="D69"/>
      <c r="E69"/>
      <c r="G69" s="1"/>
      <c r="H69" s="7"/>
      <c r="I69" s="7"/>
      <c r="J69" s="1"/>
      <c r="K69" s="1"/>
      <c r="L69" s="1"/>
    </row>
    <row r="70" spans="1:12" s="5" customFormat="1" ht="45.95" customHeight="1" thickBot="1" x14ac:dyDescent="0.3">
      <c r="A70" s="4"/>
      <c r="B70" s="62"/>
      <c r="D70"/>
      <c r="E70"/>
      <c r="G70" s="1"/>
      <c r="H70" s="7"/>
      <c r="I70" s="7"/>
      <c r="J70" s="1"/>
      <c r="K70" s="1"/>
      <c r="L70" s="1"/>
    </row>
    <row r="71" spans="1:12" s="5" customFormat="1" ht="45.95" customHeight="1" thickBot="1" x14ac:dyDescent="0.3">
      <c r="A71" s="4"/>
      <c r="B71" s="62"/>
      <c r="D71"/>
      <c r="E71"/>
      <c r="G71" s="1"/>
      <c r="H71" s="7"/>
      <c r="I71" s="7"/>
      <c r="J71" s="1"/>
      <c r="K71" s="1"/>
      <c r="L71" s="1"/>
    </row>
    <row r="72" spans="1:12" s="5" customFormat="1" ht="45.95" customHeight="1" thickBot="1" x14ac:dyDescent="0.3">
      <c r="A72" s="4"/>
      <c r="B72" s="62"/>
      <c r="D72"/>
      <c r="E72"/>
      <c r="G72" s="1"/>
      <c r="H72" s="7"/>
      <c r="I72" s="7"/>
      <c r="J72" s="1"/>
      <c r="K72" s="1"/>
      <c r="L72" s="1"/>
    </row>
    <row r="73" spans="1:12" s="5" customFormat="1" ht="45.95" customHeight="1" thickBot="1" x14ac:dyDescent="0.3">
      <c r="A73" s="4"/>
      <c r="B73" s="62"/>
      <c r="D73"/>
      <c r="E73"/>
      <c r="G73" s="1"/>
      <c r="H73" s="7"/>
      <c r="I73" s="7"/>
      <c r="J73" s="1"/>
      <c r="K73" s="1"/>
      <c r="L73" s="1"/>
    </row>
    <row r="74" spans="1:12" s="5" customFormat="1" ht="45.95" customHeight="1" thickBot="1" x14ac:dyDescent="0.3">
      <c r="A74" s="4"/>
      <c r="B74" s="62"/>
      <c r="D74"/>
      <c r="E74"/>
      <c r="G74" s="1"/>
      <c r="H74" s="7"/>
      <c r="I74" s="7"/>
      <c r="J74" s="1"/>
      <c r="K74" s="1"/>
      <c r="L74" s="1"/>
    </row>
    <row r="75" spans="1:12" s="5" customFormat="1" ht="45.95" customHeight="1" thickBot="1" x14ac:dyDescent="0.3">
      <c r="A75" s="4"/>
      <c r="B75" s="62"/>
      <c r="D75"/>
      <c r="E75"/>
      <c r="G75" s="1"/>
      <c r="H75" s="7"/>
      <c r="I75" s="7"/>
      <c r="J75" s="1"/>
      <c r="K75" s="1"/>
      <c r="L75" s="1"/>
    </row>
    <row r="76" spans="1:12" s="5" customFormat="1" ht="45.95" customHeight="1" thickBot="1" x14ac:dyDescent="0.3">
      <c r="A76" s="4"/>
      <c r="B76" s="62"/>
      <c r="D76"/>
      <c r="E76"/>
      <c r="G76" s="1"/>
      <c r="H76" s="7"/>
      <c r="I76" s="7"/>
      <c r="J76" s="1"/>
      <c r="K76" s="1"/>
      <c r="L76" s="1"/>
    </row>
    <row r="77" spans="1:12" s="5" customFormat="1" ht="45.95" customHeight="1" thickBot="1" x14ac:dyDescent="0.3">
      <c r="A77" s="4"/>
      <c r="B77" s="62"/>
      <c r="D77"/>
      <c r="E77"/>
      <c r="G77" s="1"/>
      <c r="H77" s="7"/>
      <c r="I77" s="7"/>
      <c r="J77" s="1"/>
      <c r="K77" s="1"/>
      <c r="L77" s="1"/>
    </row>
    <row r="78" spans="1:12" s="5" customFormat="1" ht="45.95" customHeight="1" thickBot="1" x14ac:dyDescent="0.3">
      <c r="A78" s="4"/>
      <c r="B78" s="62"/>
      <c r="D78"/>
      <c r="E78"/>
      <c r="G78" s="1"/>
      <c r="H78" s="7"/>
      <c r="I78" s="7"/>
      <c r="J78" s="1"/>
      <c r="K78" s="1"/>
      <c r="L78" s="1"/>
    </row>
    <row r="79" spans="1:12" s="5" customFormat="1" ht="45.95" customHeight="1" thickBot="1" x14ac:dyDescent="0.3">
      <c r="A79" s="4"/>
      <c r="B79" s="62"/>
      <c r="D79"/>
      <c r="E79"/>
      <c r="G79" s="1"/>
      <c r="H79" s="7"/>
      <c r="I79" s="7"/>
      <c r="J79" s="1"/>
      <c r="K79" s="1"/>
      <c r="L79" s="1"/>
    </row>
    <row r="80" spans="1:12" s="5" customFormat="1" ht="45.95" customHeight="1" thickBot="1" x14ac:dyDescent="0.3">
      <c r="A80" s="4"/>
      <c r="B80" s="62"/>
      <c r="D80"/>
      <c r="E80"/>
      <c r="G80" s="1"/>
      <c r="H80" s="7"/>
      <c r="I80" s="7"/>
      <c r="J80" s="1"/>
      <c r="K80" s="1"/>
      <c r="L80" s="1"/>
    </row>
    <row r="81" spans="1:12" s="5" customFormat="1" ht="45.95" customHeight="1" thickBot="1" x14ac:dyDescent="0.3">
      <c r="A81" s="4"/>
      <c r="B81" s="62"/>
      <c r="D81"/>
      <c r="E81"/>
      <c r="G81" s="1"/>
      <c r="H81" s="7"/>
      <c r="I81" s="7"/>
      <c r="J81" s="1"/>
      <c r="K81" s="1"/>
      <c r="L81" s="1"/>
    </row>
    <row r="82" spans="1:12" s="5" customFormat="1" ht="45.95" customHeight="1" thickBot="1" x14ac:dyDescent="0.3">
      <c r="A82" s="4"/>
      <c r="B82" s="62"/>
      <c r="D82"/>
      <c r="E82"/>
      <c r="G82" s="1"/>
      <c r="H82" s="7"/>
      <c r="I82" s="7"/>
      <c r="J82" s="1"/>
      <c r="K82" s="1"/>
      <c r="L82" s="1"/>
    </row>
    <row r="83" spans="1:12" s="5" customFormat="1" ht="45.95" customHeight="1" thickBot="1" x14ac:dyDescent="0.3">
      <c r="A83" s="4"/>
      <c r="B83" s="62"/>
      <c r="D83"/>
      <c r="E83"/>
      <c r="G83" s="1"/>
      <c r="H83" s="7"/>
      <c r="I83" s="7"/>
      <c r="J83" s="1"/>
      <c r="K83" s="1"/>
      <c r="L83" s="1"/>
    </row>
    <row r="84" spans="1:12" s="5" customFormat="1" ht="45.95" customHeight="1" thickBot="1" x14ac:dyDescent="0.3">
      <c r="A84" s="4"/>
      <c r="B84" s="62"/>
      <c r="D84"/>
      <c r="E84"/>
      <c r="G84" s="1"/>
      <c r="H84" s="7"/>
      <c r="I84" s="7"/>
      <c r="J84" s="1"/>
      <c r="K84" s="1"/>
      <c r="L84" s="1"/>
    </row>
    <row r="85" spans="1:12" s="5" customFormat="1" ht="45.95" customHeight="1" thickBot="1" x14ac:dyDescent="0.3">
      <c r="A85" s="4"/>
      <c r="B85" s="62"/>
      <c r="D85"/>
      <c r="E85"/>
      <c r="G85" s="1"/>
      <c r="H85" s="7"/>
      <c r="I85" s="7"/>
      <c r="J85" s="1"/>
      <c r="K85" s="1"/>
      <c r="L85" s="1"/>
    </row>
    <row r="86" spans="1:12" s="5" customFormat="1" ht="45.95" customHeight="1" thickBot="1" x14ac:dyDescent="0.3">
      <c r="A86" s="4"/>
      <c r="B86" s="62"/>
      <c r="D86"/>
      <c r="E86"/>
      <c r="G86" s="1"/>
      <c r="H86" s="7"/>
      <c r="I86" s="7"/>
      <c r="J86" s="1"/>
      <c r="K86" s="1"/>
      <c r="L86" s="1"/>
    </row>
    <row r="87" spans="1:12" s="5" customFormat="1" ht="45.95" customHeight="1" thickBot="1" x14ac:dyDescent="0.3">
      <c r="A87" s="4"/>
      <c r="B87" s="62"/>
      <c r="D87"/>
      <c r="E87"/>
      <c r="G87" s="1"/>
      <c r="H87" s="7"/>
      <c r="I87" s="7"/>
      <c r="J87" s="1"/>
      <c r="K87" s="1"/>
      <c r="L87" s="1"/>
    </row>
    <row r="88" spans="1:12" s="5" customFormat="1" ht="45.95" customHeight="1" thickBot="1" x14ac:dyDescent="0.3">
      <c r="A88" s="4"/>
      <c r="B88" s="62"/>
      <c r="D88"/>
      <c r="E88"/>
      <c r="G88" s="1"/>
      <c r="H88" s="7"/>
      <c r="I88" s="7"/>
      <c r="J88" s="1"/>
      <c r="K88" s="1"/>
      <c r="L88" s="1"/>
    </row>
    <row r="89" spans="1:12" ht="54.95" customHeight="1" thickBot="1" x14ac:dyDescent="0.3">
      <c r="B89" s="62"/>
    </row>
    <row r="90" spans="1:12" ht="54.95" customHeight="1" thickBot="1" x14ac:dyDescent="0.3">
      <c r="B90" s="62"/>
    </row>
    <row r="91" spans="1:12" ht="54.95" customHeight="1" thickBot="1" x14ac:dyDescent="0.3">
      <c r="B91" s="62"/>
    </row>
    <row r="92" spans="1:12" ht="54.95" customHeight="1" thickBot="1" x14ac:dyDescent="0.3">
      <c r="B92" s="62"/>
    </row>
    <row r="93" spans="1:12" ht="54.95" customHeight="1" thickBot="1" x14ac:dyDescent="0.3">
      <c r="B93" s="62"/>
    </row>
    <row r="94" spans="1:12" ht="54.95" customHeight="1" thickBot="1" x14ac:dyDescent="0.3">
      <c r="B94" s="62"/>
    </row>
    <row r="95" spans="1:12" ht="54.95" customHeight="1" thickBot="1" x14ac:dyDescent="0.3">
      <c r="B95" s="62"/>
    </row>
    <row r="96" spans="1:12" ht="54.95" customHeight="1" thickBot="1" x14ac:dyDescent="0.3">
      <c r="B96" s="62"/>
    </row>
    <row r="97" spans="2:2" ht="54.95" customHeight="1" thickBot="1" x14ac:dyDescent="0.3">
      <c r="B97" s="62"/>
    </row>
    <row r="98" spans="2:2" ht="54.95" customHeight="1" thickBot="1" x14ac:dyDescent="0.3">
      <c r="B98" s="62"/>
    </row>
    <row r="99" spans="2:2" ht="54.95" customHeight="1" thickBot="1" x14ac:dyDescent="0.3">
      <c r="B99" s="62"/>
    </row>
    <row r="100" spans="2:2" ht="54.95" customHeight="1" thickBot="1" x14ac:dyDescent="0.3">
      <c r="B100" s="62"/>
    </row>
    <row r="101" spans="2:2" ht="54.95" customHeight="1" thickBot="1" x14ac:dyDescent="0.3">
      <c r="B101" s="62"/>
    </row>
    <row r="102" spans="2:2" ht="54.95" customHeight="1" thickBot="1" x14ac:dyDescent="0.3">
      <c r="B102" s="62"/>
    </row>
    <row r="103" spans="2:2" ht="54.95" customHeight="1" thickBot="1" x14ac:dyDescent="0.3">
      <c r="B103" s="62"/>
    </row>
    <row r="104" spans="2:2" ht="54.95" customHeight="1" thickBot="1" x14ac:dyDescent="0.3">
      <c r="B104" s="62"/>
    </row>
    <row r="105" spans="2:2" ht="54.95" customHeight="1" thickBot="1" x14ac:dyDescent="0.3">
      <c r="B105" s="62"/>
    </row>
    <row r="106" spans="2:2" ht="54.95" customHeight="1" thickBot="1" x14ac:dyDescent="0.3">
      <c r="B106" s="62"/>
    </row>
    <row r="107" spans="2:2" ht="54.95" customHeight="1" thickBot="1" x14ac:dyDescent="0.3">
      <c r="B107" s="62"/>
    </row>
    <row r="108" spans="2:2" ht="54.95" customHeight="1" thickBot="1" x14ac:dyDescent="0.3">
      <c r="B108" s="62"/>
    </row>
    <row r="109" spans="2:2" ht="54.95" customHeight="1" thickBot="1" x14ac:dyDescent="0.3">
      <c r="B109" s="62"/>
    </row>
    <row r="110" spans="2:2" ht="54.95" customHeight="1" thickBot="1" x14ac:dyDescent="0.3">
      <c r="B110" s="62"/>
    </row>
    <row r="111" spans="2:2" ht="54.95" customHeight="1" thickBot="1" x14ac:dyDescent="0.3">
      <c r="B111" s="62"/>
    </row>
    <row r="112" spans="2:2" ht="54.95" customHeight="1" thickBot="1" x14ac:dyDescent="0.3">
      <c r="B112" s="62"/>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sheetData>
  <sheetProtection algorithmName="SHA-512" hashValue="FPzvPs9I3Ihq3iFzCMuuz3ruYMd54tgaUFyS5zsqapukU9tb3gjpQXIO9RqqGumsOovZjEcsHaxB/0ttL5r0TA==" saltValue="z3O1m7ij7eNZuCm8RbZOkg==" spinCount="100000" sheet="1" autoFilter="0"/>
  <mergeCells count="5">
    <mergeCell ref="B1:L1"/>
    <mergeCell ref="B7:D7"/>
    <mergeCell ref="B8:D8"/>
    <mergeCell ref="B3:G5"/>
    <mergeCell ref="H3:L8"/>
  </mergeCells>
  <conditionalFormatting sqref="E7:E8">
    <cfRule type="cellIs" dxfId="15" priority="9" operator="equal">
      <formula>1</formula>
    </cfRule>
  </conditionalFormatting>
  <conditionalFormatting sqref="F8">
    <cfRule type="cellIs" dxfId="14" priority="17" operator="equal">
      <formula>1</formula>
    </cfRule>
  </conditionalFormatting>
  <conditionalFormatting sqref="G13:G23">
    <cfRule type="containsText" dxfId="13" priority="1" operator="containsText" text="N/A">
      <formula>NOT(ISERROR(SEARCH("N/A",G13)))</formula>
    </cfRule>
    <cfRule type="containsText" dxfId="12" priority="2" operator="containsText" text="NO">
      <formula>NOT(ISERROR(SEARCH("NO",G13)))</formula>
    </cfRule>
    <cfRule type="containsText" dxfId="11" priority="3" operator="containsText" text="PARTIAL">
      <formula>NOT(ISERROR(SEARCH("PARTIAL",G13)))</formula>
    </cfRule>
    <cfRule type="containsText" dxfId="10" priority="4" operator="containsText" text="YES">
      <formula>NOT(ISERROR(SEARCH("YES",G13)))</formula>
    </cfRule>
  </conditionalFormatting>
  <conditionalFormatting sqref="I13:L23">
    <cfRule type="expression" dxfId="9" priority="15">
      <formula>$G13="N/A"</formula>
    </cfRule>
    <cfRule type="expression" dxfId="8" priority="16">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3B27792-DB96-4A2B-A5C2-15962E31D8C1}">
          <x14:formula1>
            <xm:f>SheetData!$A$21:$A$24</xm:f>
          </x14:formula1>
          <xm:sqref>G14:G23</xm:sqref>
        </x14:dataValidation>
        <x14:dataValidation type="list" allowBlank="1" showInputMessage="1" showErrorMessage="1" xr:uid="{2E0FBF95-5539-491B-A87F-8C4386D6B620}">
          <x14:formula1>
            <xm:f>SheetData!$B$24:$B$26</xm:f>
          </x14:formula1>
          <xm:sqref>G13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705F-5DE3-4238-A539-CB2F8EE57A61}">
  <sheetPr>
    <tabColor theme="3" tint="0.249977111117893"/>
    <pageSetUpPr fitToPage="1"/>
  </sheetPr>
  <dimension ref="A1:L250"/>
  <sheetViews>
    <sheetView showGridLines="0" showWhiteSpace="0" zoomScale="70" zoomScaleNormal="70" zoomScalePageLayoutView="80" workbookViewId="0"/>
  </sheetViews>
  <sheetFormatPr defaultRowHeight="15" x14ac:dyDescent="0.25"/>
  <cols>
    <col min="1" max="1" width="4" customWidth="1"/>
    <col min="2" max="2" width="15.5546875" style="61"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6" customFormat="1" ht="44.65" customHeight="1" x14ac:dyDescent="0.25">
      <c r="B1" s="140" t="s">
        <v>259</v>
      </c>
      <c r="C1" s="140"/>
      <c r="D1" s="140"/>
      <c r="E1" s="140"/>
      <c r="F1" s="140"/>
      <c r="G1" s="140"/>
      <c r="H1" s="140"/>
      <c r="I1" s="140"/>
      <c r="J1" s="140"/>
      <c r="K1" s="140"/>
      <c r="L1" s="140"/>
    </row>
    <row r="2" spans="2:12" s="3" customFormat="1" ht="8.25" customHeight="1" x14ac:dyDescent="0.4">
      <c r="B2" s="23"/>
      <c r="C2" s="23"/>
      <c r="D2" s="23"/>
      <c r="E2" s="23"/>
      <c r="F2" s="84"/>
      <c r="G2" s="24"/>
      <c r="H2" s="25"/>
      <c r="I2" s="25"/>
      <c r="J2" s="24"/>
      <c r="K2" s="26"/>
      <c r="L2" s="24"/>
    </row>
    <row r="3" spans="2:12" s="72" customFormat="1" ht="68.099999999999994" customHeight="1" x14ac:dyDescent="0.25">
      <c r="B3" s="147" t="s">
        <v>273</v>
      </c>
      <c r="C3" s="147"/>
      <c r="D3" s="147"/>
      <c r="E3" s="147"/>
      <c r="F3" s="147"/>
      <c r="G3" s="147"/>
      <c r="H3" s="171" t="s">
        <v>275</v>
      </c>
      <c r="I3" s="171"/>
      <c r="J3" s="171"/>
      <c r="K3" s="171"/>
      <c r="L3" s="171"/>
    </row>
    <row r="4" spans="2:12" s="72" customFormat="1" ht="68.099999999999994" customHeight="1" x14ac:dyDescent="0.25">
      <c r="B4" s="147"/>
      <c r="C4" s="147"/>
      <c r="D4" s="147"/>
      <c r="E4" s="147"/>
      <c r="F4" s="147"/>
      <c r="G4" s="147"/>
      <c r="H4" s="171"/>
      <c r="I4" s="171"/>
      <c r="J4" s="171"/>
      <c r="K4" s="171"/>
      <c r="L4" s="171"/>
    </row>
    <row r="5" spans="2:12" s="72" customFormat="1" ht="66.599999999999994" customHeight="1" x14ac:dyDescent="0.25">
      <c r="B5" s="147"/>
      <c r="C5" s="147"/>
      <c r="D5" s="147"/>
      <c r="E5" s="147"/>
      <c r="F5" s="147"/>
      <c r="G5" s="147"/>
      <c r="H5" s="171"/>
      <c r="I5" s="171"/>
      <c r="J5" s="171"/>
      <c r="K5" s="171"/>
      <c r="L5" s="171"/>
    </row>
    <row r="6" spans="2:12" s="86" customFormat="1" ht="33.6" customHeight="1" x14ac:dyDescent="0.25">
      <c r="B6" s="87" t="s">
        <v>188</v>
      </c>
      <c r="C6" s="38"/>
      <c r="D6" s="38"/>
      <c r="E6" s="38"/>
      <c r="F6" s="38"/>
      <c r="G6" s="38"/>
      <c r="H6" s="171"/>
      <c r="I6" s="171"/>
      <c r="J6" s="171"/>
      <c r="K6" s="171"/>
      <c r="L6" s="171"/>
    </row>
    <row r="7" spans="2:12" s="72" customFormat="1" ht="41.45" customHeight="1" x14ac:dyDescent="0.25">
      <c r="B7" s="170" t="s">
        <v>119</v>
      </c>
      <c r="C7" s="170"/>
      <c r="D7" s="170"/>
      <c r="E7" s="27">
        <f>IFERROR((COUNTIFS($F$13:$F$23,"Minimum",$G$13:$G$23,"Yes")/COUNTIFS($F$13:$F$23,"Minimum",$G$13:$G$23, "&lt;&gt;N/A")),"")</f>
        <v>0</v>
      </c>
      <c r="F7" s="122"/>
      <c r="G7" s="123"/>
      <c r="H7" s="171"/>
      <c r="I7" s="171"/>
      <c r="J7" s="171"/>
      <c r="K7" s="171"/>
      <c r="L7" s="171"/>
    </row>
    <row r="8" spans="2:12" s="3" customFormat="1" ht="41.45" customHeight="1" x14ac:dyDescent="0.25">
      <c r="B8" s="170" t="s">
        <v>120</v>
      </c>
      <c r="C8" s="170"/>
      <c r="D8" s="170"/>
      <c r="E8" s="27">
        <f>IFERROR((COUNTIFS($F$13:$F$23,"Additional",$G$13:$G$23,"Yes")/COUNTIFS($F$13:$F$23,"Additional",$G$13:$G$23, "&lt;&gt;N/A")),"")</f>
        <v>0</v>
      </c>
      <c r="F8" s="85"/>
      <c r="G8" s="28"/>
      <c r="H8" s="171"/>
      <c r="I8" s="171"/>
      <c r="J8" s="171"/>
      <c r="K8" s="171"/>
      <c r="L8" s="171"/>
    </row>
    <row r="9" spans="2:12" x14ac:dyDescent="0.25">
      <c r="B9" s="17"/>
      <c r="C9" s="17"/>
      <c r="D9" s="14"/>
      <c r="E9" s="14"/>
      <c r="F9" s="17"/>
      <c r="G9" s="29"/>
      <c r="H9" s="30"/>
      <c r="I9" s="30"/>
      <c r="J9" s="29"/>
      <c r="K9" s="29"/>
      <c r="L9" s="29"/>
    </row>
    <row r="10" spans="2:12" ht="18.75" x14ac:dyDescent="0.3">
      <c r="B10" s="31" t="s">
        <v>18</v>
      </c>
      <c r="C10" s="32"/>
      <c r="D10" s="32" t="s">
        <v>186</v>
      </c>
      <c r="E10" s="32"/>
      <c r="F10" s="31"/>
      <c r="G10" s="30"/>
      <c r="H10" s="29"/>
      <c r="I10" s="29"/>
      <c r="J10" s="29"/>
      <c r="K10" s="29"/>
      <c r="L10" s="29"/>
    </row>
    <row r="11" spans="2:12" ht="15.75" thickBot="1" x14ac:dyDescent="0.3">
      <c r="B11" s="17"/>
      <c r="C11" s="14"/>
      <c r="D11" s="14"/>
      <c r="E11" s="29"/>
      <c r="F11" s="30"/>
      <c r="G11" s="30"/>
      <c r="H11" s="29"/>
      <c r="I11" s="29"/>
      <c r="J11" s="29"/>
      <c r="K11" s="29"/>
      <c r="L11" s="29"/>
    </row>
    <row r="12" spans="2:12" s="6" customFormat="1" ht="39" customHeight="1" thickBot="1" x14ac:dyDescent="0.3">
      <c r="B12" s="21" t="s">
        <v>94</v>
      </c>
      <c r="C12" s="33"/>
      <c r="D12" s="41" t="s">
        <v>174</v>
      </c>
      <c r="E12" s="42" t="s">
        <v>19</v>
      </c>
      <c r="F12" s="43" t="s">
        <v>20</v>
      </c>
      <c r="G12" s="43" t="s">
        <v>169</v>
      </c>
      <c r="H12" s="44" t="s">
        <v>171</v>
      </c>
      <c r="I12" s="43" t="s">
        <v>187</v>
      </c>
      <c r="J12" s="43" t="s">
        <v>5</v>
      </c>
      <c r="K12" s="43" t="s">
        <v>21</v>
      </c>
      <c r="L12" s="43" t="s">
        <v>22</v>
      </c>
    </row>
    <row r="13" spans="2:12" s="4" customFormat="1" ht="66.95" customHeight="1" thickBot="1" x14ac:dyDescent="0.3">
      <c r="B13" s="62" t="str" cm="1">
        <f t="array" ref="B13">_xlfn._xlws.FILTER('Risk - Erosion &amp; P loss risk'!$C$6:$C$105,'Risk - Erosion &amp; P loss risk'!$Z$6:$Z$105=3,"")</f>
        <v/>
      </c>
      <c r="C13" s="13"/>
      <c r="D13" s="77">
        <v>2.4</v>
      </c>
      <c r="E13" s="67" t="s">
        <v>212</v>
      </c>
      <c r="F13" s="73" t="s">
        <v>24</v>
      </c>
      <c r="G13" s="35"/>
      <c r="H13" s="35"/>
      <c r="I13" s="35"/>
      <c r="J13" s="70"/>
      <c r="K13" s="70"/>
      <c r="L13" s="70"/>
    </row>
    <row r="14" spans="2:12" s="4" customFormat="1" ht="66.95" customHeight="1" thickBot="1" x14ac:dyDescent="0.3">
      <c r="B14" s="62"/>
      <c r="C14" s="13"/>
      <c r="D14" s="77">
        <v>3.1</v>
      </c>
      <c r="E14" s="67" t="s">
        <v>230</v>
      </c>
      <c r="F14" s="73" t="s">
        <v>24</v>
      </c>
      <c r="G14" s="35"/>
      <c r="H14" s="35"/>
      <c r="I14" s="35"/>
      <c r="J14" s="70"/>
      <c r="K14" s="70"/>
      <c r="L14" s="70"/>
    </row>
    <row r="15" spans="2:12" s="4" customFormat="1" ht="66.95" customHeight="1" thickBot="1" x14ac:dyDescent="0.3">
      <c r="B15" s="62"/>
      <c r="C15" s="13"/>
      <c r="D15" s="77" t="s">
        <v>178</v>
      </c>
      <c r="E15" s="67" t="s">
        <v>213</v>
      </c>
      <c r="F15" s="73" t="s">
        <v>24</v>
      </c>
      <c r="G15" s="35"/>
      <c r="H15" s="35"/>
      <c r="I15" s="35"/>
      <c r="J15" s="70"/>
      <c r="K15" s="70"/>
      <c r="L15" s="70"/>
    </row>
    <row r="16" spans="2:12" s="4" customFormat="1" ht="66.95" customHeight="1" thickBot="1" x14ac:dyDescent="0.3">
      <c r="B16" s="62"/>
      <c r="C16" s="13"/>
      <c r="D16" s="77" t="s">
        <v>176</v>
      </c>
      <c r="E16" s="67" t="s">
        <v>173</v>
      </c>
      <c r="F16" s="73" t="s">
        <v>24</v>
      </c>
      <c r="G16" s="35"/>
      <c r="H16" s="35"/>
      <c r="I16" s="35"/>
      <c r="J16" s="70"/>
      <c r="K16" s="70"/>
      <c r="L16" s="70"/>
    </row>
    <row r="17" spans="1:12" s="4" customFormat="1" ht="66.95" customHeight="1" thickBot="1" x14ac:dyDescent="0.3">
      <c r="B17" s="62"/>
      <c r="C17" s="13"/>
      <c r="D17" s="77" t="s">
        <v>215</v>
      </c>
      <c r="E17" s="67" t="s">
        <v>261</v>
      </c>
      <c r="F17" s="73" t="s">
        <v>24</v>
      </c>
      <c r="G17" s="35"/>
      <c r="H17" s="35"/>
      <c r="I17" s="35"/>
      <c r="J17" s="70"/>
      <c r="K17" s="70"/>
      <c r="L17" s="70"/>
    </row>
    <row r="18" spans="1:12" s="4" customFormat="1" ht="66.95" customHeight="1" thickBot="1" x14ac:dyDescent="0.3">
      <c r="B18" s="62"/>
      <c r="C18" s="13"/>
      <c r="D18" s="77" t="s">
        <v>237</v>
      </c>
      <c r="E18" s="67" t="s">
        <v>262</v>
      </c>
      <c r="F18" s="73" t="s">
        <v>24</v>
      </c>
      <c r="G18" s="35"/>
      <c r="H18" s="35"/>
      <c r="I18" s="35"/>
      <c r="J18" s="70"/>
      <c r="K18" s="70"/>
      <c r="L18" s="70"/>
    </row>
    <row r="19" spans="1:12" s="4" customFormat="1" ht="66.95" customHeight="1" thickBot="1" x14ac:dyDescent="0.3">
      <c r="B19" s="62"/>
      <c r="C19" s="13"/>
      <c r="D19" s="77" t="s">
        <v>177</v>
      </c>
      <c r="E19" s="67" t="s">
        <v>214</v>
      </c>
      <c r="F19" s="73" t="s">
        <v>24</v>
      </c>
      <c r="G19" s="35"/>
      <c r="H19" s="35"/>
      <c r="I19" s="35"/>
      <c r="J19" s="70"/>
      <c r="K19" s="70"/>
      <c r="L19" s="70"/>
    </row>
    <row r="20" spans="1:12" s="4" customFormat="1" ht="66.95" customHeight="1" thickBot="1" x14ac:dyDescent="0.3">
      <c r="B20" s="62"/>
      <c r="C20" s="13"/>
      <c r="D20" s="77" t="s">
        <v>185</v>
      </c>
      <c r="E20" s="67" t="s">
        <v>216</v>
      </c>
      <c r="F20" s="73" t="s">
        <v>24</v>
      </c>
      <c r="G20" s="35"/>
      <c r="H20" s="35"/>
      <c r="I20" s="35"/>
      <c r="J20" s="70"/>
      <c r="K20" s="70"/>
      <c r="L20" s="70"/>
    </row>
    <row r="21" spans="1:12" s="4" customFormat="1" ht="66.95" customHeight="1" thickBot="1" x14ac:dyDescent="0.3">
      <c r="B21" s="62"/>
      <c r="C21" s="13"/>
      <c r="D21" s="77" t="s">
        <v>219</v>
      </c>
      <c r="E21" s="67" t="s">
        <v>220</v>
      </c>
      <c r="F21" s="73" t="s">
        <v>24</v>
      </c>
      <c r="G21" s="35"/>
      <c r="H21" s="45"/>
      <c r="I21" s="45"/>
      <c r="J21" s="121"/>
      <c r="K21" s="121"/>
      <c r="L21" s="121"/>
    </row>
    <row r="22" spans="1:12" s="4" customFormat="1" ht="66.95" customHeight="1" thickBot="1" x14ac:dyDescent="0.3">
      <c r="B22" s="62"/>
      <c r="C22" s="13"/>
      <c r="D22" s="128" t="s">
        <v>175</v>
      </c>
      <c r="E22" s="68" t="s">
        <v>231</v>
      </c>
      <c r="F22" s="74" t="s">
        <v>42</v>
      </c>
      <c r="G22" s="35"/>
      <c r="H22" s="35"/>
      <c r="I22" s="35"/>
      <c r="J22" s="70"/>
      <c r="K22" s="70"/>
      <c r="L22" s="70"/>
    </row>
    <row r="23" spans="1:12" s="4" customFormat="1" ht="66.95" customHeight="1" thickBot="1" x14ac:dyDescent="0.3">
      <c r="B23" s="62"/>
      <c r="C23" s="13"/>
      <c r="D23" s="124" t="s">
        <v>218</v>
      </c>
      <c r="E23" s="69" t="s">
        <v>217</v>
      </c>
      <c r="F23" s="75" t="s">
        <v>42</v>
      </c>
      <c r="G23" s="35"/>
      <c r="H23" s="45"/>
      <c r="I23" s="45"/>
      <c r="J23" s="121"/>
      <c r="K23" s="121"/>
      <c r="L23" s="121"/>
    </row>
    <row r="24" spans="1:12" s="4" customFormat="1" ht="66.95" customHeight="1" thickBot="1" x14ac:dyDescent="0.3">
      <c r="B24" s="62"/>
      <c r="C24" s="13"/>
      <c r="D24"/>
      <c r="E24"/>
      <c r="F24" s="5"/>
      <c r="G24" s="1"/>
      <c r="H24" s="7"/>
      <c r="I24" s="7"/>
      <c r="J24" s="1"/>
      <c r="K24" s="1"/>
      <c r="L24" s="1"/>
    </row>
    <row r="25" spans="1:12" s="4" customFormat="1" ht="66.95" customHeight="1" thickBot="1" x14ac:dyDescent="0.3">
      <c r="B25" s="62"/>
      <c r="C25" s="13"/>
      <c r="D25"/>
      <c r="E25"/>
      <c r="F25" s="5"/>
      <c r="G25" s="1"/>
      <c r="H25" s="7"/>
      <c r="I25" s="7"/>
      <c r="J25" s="1"/>
      <c r="K25" s="1"/>
      <c r="L25" s="1"/>
    </row>
    <row r="26" spans="1:12" ht="45.95" customHeight="1" thickBot="1" x14ac:dyDescent="0.3">
      <c r="A26" s="4"/>
      <c r="B26" s="62"/>
    </row>
    <row r="27" spans="1:12" ht="45.95" customHeight="1" thickBot="1" x14ac:dyDescent="0.3">
      <c r="A27" s="4"/>
      <c r="B27" s="62"/>
    </row>
    <row r="28" spans="1:12" ht="45.95" customHeight="1" thickBot="1" x14ac:dyDescent="0.3">
      <c r="A28" s="4"/>
      <c r="B28" s="62"/>
    </row>
    <row r="29" spans="1:12" ht="45.95" customHeight="1" thickBot="1" x14ac:dyDescent="0.3">
      <c r="A29" s="4"/>
      <c r="B29" s="62"/>
    </row>
    <row r="30" spans="1:12" ht="45.95" customHeight="1" thickBot="1" x14ac:dyDescent="0.3">
      <c r="A30" s="4"/>
      <c r="B30" s="62"/>
    </row>
    <row r="31" spans="1:12" ht="45.95" customHeight="1" thickBot="1" x14ac:dyDescent="0.3">
      <c r="A31" s="4"/>
      <c r="B31" s="62"/>
    </row>
    <row r="32" spans="1:12" ht="45.95" customHeight="1" thickBot="1" x14ac:dyDescent="0.3">
      <c r="A32" s="4"/>
      <c r="B32" s="62"/>
    </row>
    <row r="33" spans="1:12" ht="45.95" customHeight="1" thickBot="1" x14ac:dyDescent="0.3">
      <c r="A33" s="4"/>
      <c r="B33" s="62"/>
    </row>
    <row r="34" spans="1:12" ht="45.95" customHeight="1" thickBot="1" x14ac:dyDescent="0.3">
      <c r="A34" s="4"/>
      <c r="B34" s="62"/>
    </row>
    <row r="35" spans="1:12" ht="45.95" customHeight="1" thickBot="1" x14ac:dyDescent="0.3">
      <c r="A35" s="4"/>
      <c r="B35" s="62"/>
    </row>
    <row r="36" spans="1:12" ht="45.95" customHeight="1" thickBot="1" x14ac:dyDescent="0.3">
      <c r="A36" s="4"/>
      <c r="B36" s="62"/>
    </row>
    <row r="37" spans="1:12" ht="45.95" customHeight="1" thickBot="1" x14ac:dyDescent="0.3">
      <c r="A37" s="4"/>
      <c r="B37" s="62"/>
    </row>
    <row r="38" spans="1:12" ht="45.95" customHeight="1" thickBot="1" x14ac:dyDescent="0.3">
      <c r="A38" s="4"/>
      <c r="B38" s="62"/>
    </row>
    <row r="39" spans="1:12" ht="45.95" customHeight="1" thickBot="1" x14ac:dyDescent="0.3">
      <c r="A39" s="4"/>
      <c r="B39" s="62"/>
    </row>
    <row r="40" spans="1:12" ht="45.95" customHeight="1" thickBot="1" x14ac:dyDescent="0.3">
      <c r="A40" s="4"/>
      <c r="B40" s="62"/>
    </row>
    <row r="41" spans="1:12" s="5" customFormat="1" ht="45.95" customHeight="1" thickBot="1" x14ac:dyDescent="0.3">
      <c r="A41" s="4"/>
      <c r="B41" s="62"/>
      <c r="D41"/>
      <c r="E41"/>
      <c r="G41" s="1"/>
      <c r="H41" s="7"/>
      <c r="I41" s="7"/>
      <c r="J41" s="1"/>
      <c r="K41" s="1"/>
      <c r="L41" s="1"/>
    </row>
    <row r="42" spans="1:12" s="5" customFormat="1" ht="45.95" customHeight="1" thickBot="1" x14ac:dyDescent="0.3">
      <c r="A42" s="4"/>
      <c r="B42" s="62"/>
      <c r="D42"/>
      <c r="E42"/>
      <c r="G42" s="1"/>
      <c r="H42" s="7"/>
      <c r="I42" s="7"/>
      <c r="J42" s="1"/>
      <c r="K42" s="1"/>
      <c r="L42" s="1"/>
    </row>
    <row r="43" spans="1:12" s="5" customFormat="1" ht="45.95" customHeight="1" thickBot="1" x14ac:dyDescent="0.3">
      <c r="A43" s="4"/>
      <c r="B43" s="62"/>
      <c r="D43"/>
      <c r="E43"/>
      <c r="G43" s="1"/>
      <c r="H43" s="7"/>
      <c r="I43" s="7"/>
      <c r="J43" s="1"/>
      <c r="K43" s="1"/>
      <c r="L43" s="1"/>
    </row>
    <row r="44" spans="1:12" s="5" customFormat="1" ht="45.95" customHeight="1" thickBot="1" x14ac:dyDescent="0.3">
      <c r="A44" s="4"/>
      <c r="B44" s="62"/>
      <c r="D44"/>
      <c r="E44"/>
      <c r="G44" s="1"/>
      <c r="H44" s="7"/>
      <c r="I44" s="7"/>
      <c r="J44" s="1"/>
      <c r="K44" s="1"/>
      <c r="L44" s="1"/>
    </row>
    <row r="45" spans="1:12" s="5" customFormat="1" ht="45.95" customHeight="1" thickBot="1" x14ac:dyDescent="0.3">
      <c r="A45" s="4"/>
      <c r="B45" s="62"/>
      <c r="D45"/>
      <c r="E45"/>
      <c r="G45" s="1"/>
      <c r="H45" s="7"/>
      <c r="I45" s="7"/>
      <c r="J45" s="1"/>
      <c r="K45" s="1"/>
      <c r="L45" s="1"/>
    </row>
    <row r="46" spans="1:12" s="5" customFormat="1" ht="45.95" customHeight="1" thickBot="1" x14ac:dyDescent="0.3">
      <c r="A46" s="4"/>
      <c r="B46" s="62"/>
      <c r="D46"/>
      <c r="E46"/>
      <c r="G46" s="1"/>
      <c r="H46" s="7"/>
      <c r="I46" s="7"/>
      <c r="J46" s="1"/>
      <c r="K46" s="1"/>
      <c r="L46" s="1"/>
    </row>
    <row r="47" spans="1:12" s="5" customFormat="1" ht="45.95" customHeight="1" thickBot="1" x14ac:dyDescent="0.3">
      <c r="A47" s="4"/>
      <c r="B47" s="62"/>
      <c r="D47"/>
      <c r="E47"/>
      <c r="G47" s="1"/>
      <c r="H47" s="7"/>
      <c r="I47" s="7"/>
      <c r="J47" s="1"/>
      <c r="K47" s="1"/>
      <c r="L47" s="1"/>
    </row>
    <row r="48" spans="1:12" s="5" customFormat="1" ht="45.95" customHeight="1" thickBot="1" x14ac:dyDescent="0.3">
      <c r="A48" s="4"/>
      <c r="B48" s="62"/>
      <c r="D48"/>
      <c r="E48"/>
      <c r="G48" s="1"/>
      <c r="H48" s="7"/>
      <c r="I48" s="7"/>
      <c r="J48" s="1"/>
      <c r="K48" s="1"/>
      <c r="L48" s="1"/>
    </row>
    <row r="49" spans="1:12" s="5" customFormat="1" ht="45.95" customHeight="1" thickBot="1" x14ac:dyDescent="0.3">
      <c r="A49" s="4"/>
      <c r="B49" s="62"/>
      <c r="D49"/>
      <c r="E49"/>
      <c r="G49" s="1"/>
      <c r="H49" s="7"/>
      <c r="I49" s="7"/>
      <c r="J49" s="1"/>
      <c r="K49" s="1"/>
      <c r="L49" s="1"/>
    </row>
    <row r="50" spans="1:12" s="5" customFormat="1" ht="45.95" customHeight="1" thickBot="1" x14ac:dyDescent="0.3">
      <c r="A50" s="4"/>
      <c r="B50" s="62"/>
      <c r="D50"/>
      <c r="E50"/>
      <c r="G50" s="1"/>
      <c r="H50" s="7"/>
      <c r="I50" s="7"/>
      <c r="J50" s="1"/>
      <c r="K50" s="1"/>
      <c r="L50" s="1"/>
    </row>
    <row r="51" spans="1:12" s="5" customFormat="1" ht="45.95" customHeight="1" thickBot="1" x14ac:dyDescent="0.3">
      <c r="A51" s="4"/>
      <c r="B51" s="62"/>
      <c r="D51"/>
      <c r="E51"/>
      <c r="G51" s="1"/>
      <c r="H51" s="7"/>
      <c r="I51" s="7"/>
      <c r="J51" s="1"/>
      <c r="K51" s="1"/>
      <c r="L51" s="1"/>
    </row>
    <row r="52" spans="1:12" s="5" customFormat="1" ht="45.95" customHeight="1" thickBot="1" x14ac:dyDescent="0.3">
      <c r="A52" s="4"/>
      <c r="B52" s="62"/>
      <c r="D52"/>
      <c r="E52"/>
      <c r="G52" s="1"/>
      <c r="H52" s="7"/>
      <c r="I52" s="7"/>
      <c r="J52" s="1"/>
      <c r="K52" s="1"/>
      <c r="L52" s="1"/>
    </row>
    <row r="53" spans="1:12" s="5" customFormat="1" ht="45.95" customHeight="1" thickBot="1" x14ac:dyDescent="0.3">
      <c r="A53" s="4"/>
      <c r="B53" s="62"/>
      <c r="D53"/>
      <c r="E53"/>
      <c r="G53" s="1"/>
      <c r="H53" s="7"/>
      <c r="I53" s="7"/>
      <c r="J53" s="1"/>
      <c r="K53" s="1"/>
      <c r="L53" s="1"/>
    </row>
    <row r="54" spans="1:12" s="5" customFormat="1" ht="45.95" customHeight="1" thickBot="1" x14ac:dyDescent="0.3">
      <c r="A54" s="4"/>
      <c r="B54" s="62"/>
      <c r="D54"/>
      <c r="E54"/>
      <c r="G54" s="1"/>
      <c r="H54" s="7"/>
      <c r="I54" s="7"/>
      <c r="J54" s="1"/>
      <c r="K54" s="1"/>
      <c r="L54" s="1"/>
    </row>
    <row r="55" spans="1:12" s="5" customFormat="1" ht="45.95" customHeight="1" thickBot="1" x14ac:dyDescent="0.3">
      <c r="A55" s="4"/>
      <c r="B55" s="62"/>
      <c r="D55"/>
      <c r="E55"/>
      <c r="G55" s="1"/>
      <c r="H55" s="7"/>
      <c r="I55" s="7"/>
      <c r="J55" s="1"/>
      <c r="K55" s="1"/>
      <c r="L55" s="1"/>
    </row>
    <row r="56" spans="1:12" s="5" customFormat="1" ht="45.95" customHeight="1" thickBot="1" x14ac:dyDescent="0.3">
      <c r="A56" s="4"/>
      <c r="B56" s="62"/>
      <c r="D56"/>
      <c r="E56"/>
      <c r="G56" s="1"/>
      <c r="H56" s="7"/>
      <c r="I56" s="7"/>
      <c r="J56" s="1"/>
      <c r="K56" s="1"/>
      <c r="L56" s="1"/>
    </row>
    <row r="57" spans="1:12" s="5" customFormat="1" ht="45.95" customHeight="1" thickBot="1" x14ac:dyDescent="0.3">
      <c r="A57" s="4"/>
      <c r="B57" s="62"/>
      <c r="D57"/>
      <c r="E57"/>
      <c r="G57" s="1"/>
      <c r="H57" s="7"/>
      <c r="I57" s="7"/>
      <c r="J57" s="1"/>
      <c r="K57" s="1"/>
      <c r="L57" s="1"/>
    </row>
    <row r="58" spans="1:12" s="5" customFormat="1" ht="45.95" customHeight="1" thickBot="1" x14ac:dyDescent="0.3">
      <c r="A58" s="4"/>
      <c r="B58" s="62"/>
      <c r="D58"/>
      <c r="E58"/>
      <c r="G58" s="1"/>
      <c r="H58" s="7"/>
      <c r="I58" s="7"/>
      <c r="J58" s="1"/>
      <c r="K58" s="1"/>
      <c r="L58" s="1"/>
    </row>
    <row r="59" spans="1:12" s="5" customFormat="1" ht="45.95" customHeight="1" thickBot="1" x14ac:dyDescent="0.3">
      <c r="A59" s="4"/>
      <c r="B59" s="62"/>
      <c r="D59"/>
      <c r="E59"/>
      <c r="G59" s="1"/>
      <c r="H59" s="7"/>
      <c r="I59" s="7"/>
      <c r="J59" s="1"/>
      <c r="K59" s="1"/>
      <c r="L59" s="1"/>
    </row>
    <row r="60" spans="1:12" s="5" customFormat="1" ht="45.95" customHeight="1" thickBot="1" x14ac:dyDescent="0.3">
      <c r="A60" s="4"/>
      <c r="B60" s="62"/>
      <c r="D60"/>
      <c r="E60"/>
      <c r="G60" s="1"/>
      <c r="H60" s="7"/>
      <c r="I60" s="7"/>
      <c r="J60" s="1"/>
      <c r="K60" s="1"/>
      <c r="L60" s="1"/>
    </row>
    <row r="61" spans="1:12" s="5" customFormat="1" ht="45.95" customHeight="1" thickBot="1" x14ac:dyDescent="0.3">
      <c r="A61" s="4"/>
      <c r="B61" s="62"/>
      <c r="D61"/>
      <c r="E61"/>
      <c r="G61" s="1"/>
      <c r="H61" s="7"/>
      <c r="I61" s="7"/>
      <c r="J61" s="1"/>
      <c r="K61" s="1"/>
      <c r="L61" s="1"/>
    </row>
    <row r="62" spans="1:12" s="5" customFormat="1" ht="45.95" customHeight="1" thickBot="1" x14ac:dyDescent="0.3">
      <c r="A62" s="4"/>
      <c r="B62" s="62"/>
      <c r="D62"/>
      <c r="E62"/>
      <c r="G62" s="1"/>
      <c r="H62" s="7"/>
      <c r="I62" s="7"/>
      <c r="J62" s="1"/>
      <c r="K62" s="1"/>
      <c r="L62" s="1"/>
    </row>
    <row r="63" spans="1:12" s="5" customFormat="1" ht="45.95" customHeight="1" thickBot="1" x14ac:dyDescent="0.3">
      <c r="A63" s="4"/>
      <c r="B63" s="62"/>
      <c r="D63"/>
      <c r="E63"/>
      <c r="G63" s="1"/>
      <c r="H63" s="7"/>
      <c r="I63" s="7"/>
      <c r="J63" s="1"/>
      <c r="K63" s="1"/>
      <c r="L63" s="1"/>
    </row>
    <row r="64" spans="1:12" s="5" customFormat="1" ht="45.95" customHeight="1" thickBot="1" x14ac:dyDescent="0.3">
      <c r="A64" s="4"/>
      <c r="B64" s="62"/>
      <c r="D64"/>
      <c r="E64"/>
      <c r="G64" s="1"/>
      <c r="H64" s="7"/>
      <c r="I64" s="7"/>
      <c r="J64" s="1"/>
      <c r="K64" s="1"/>
      <c r="L64" s="1"/>
    </row>
    <row r="65" spans="1:12" s="5" customFormat="1" ht="45.95" customHeight="1" thickBot="1" x14ac:dyDescent="0.3">
      <c r="A65" s="4"/>
      <c r="B65" s="62"/>
      <c r="D65"/>
      <c r="E65"/>
      <c r="G65" s="1"/>
      <c r="H65" s="7"/>
      <c r="I65" s="7"/>
      <c r="J65" s="1"/>
      <c r="K65" s="1"/>
      <c r="L65" s="1"/>
    </row>
    <row r="66" spans="1:12" s="5" customFormat="1" ht="45.95" customHeight="1" thickBot="1" x14ac:dyDescent="0.3">
      <c r="A66" s="4"/>
      <c r="B66" s="62"/>
      <c r="D66"/>
      <c r="E66"/>
      <c r="G66" s="1"/>
      <c r="H66" s="7"/>
      <c r="I66" s="7"/>
      <c r="J66" s="1"/>
      <c r="K66" s="1"/>
      <c r="L66" s="1"/>
    </row>
    <row r="67" spans="1:12" s="5" customFormat="1" ht="45.95" customHeight="1" thickBot="1" x14ac:dyDescent="0.3">
      <c r="A67" s="4"/>
      <c r="B67" s="62"/>
      <c r="D67"/>
      <c r="E67"/>
      <c r="G67" s="1"/>
      <c r="H67" s="7"/>
      <c r="I67" s="7"/>
      <c r="J67" s="1"/>
      <c r="K67" s="1"/>
      <c r="L67" s="1"/>
    </row>
    <row r="68" spans="1:12" s="5" customFormat="1" ht="45.95" customHeight="1" thickBot="1" x14ac:dyDescent="0.3">
      <c r="A68" s="4"/>
      <c r="B68" s="62"/>
      <c r="D68"/>
      <c r="E68"/>
      <c r="G68" s="1"/>
      <c r="H68" s="7"/>
      <c r="I68" s="7"/>
      <c r="J68" s="1"/>
      <c r="K68" s="1"/>
      <c r="L68" s="1"/>
    </row>
    <row r="69" spans="1:12" s="5" customFormat="1" ht="45.95" customHeight="1" thickBot="1" x14ac:dyDescent="0.3">
      <c r="A69" s="4"/>
      <c r="B69" s="62"/>
      <c r="D69"/>
      <c r="E69"/>
      <c r="G69" s="1"/>
      <c r="H69" s="7"/>
      <c r="I69" s="7"/>
      <c r="J69" s="1"/>
      <c r="K69" s="1"/>
      <c r="L69" s="1"/>
    </row>
    <row r="70" spans="1:12" s="5" customFormat="1" ht="45.95" customHeight="1" thickBot="1" x14ac:dyDescent="0.3">
      <c r="A70" s="4"/>
      <c r="B70" s="62"/>
      <c r="D70"/>
      <c r="E70"/>
      <c r="G70" s="1"/>
      <c r="H70" s="7"/>
      <c r="I70" s="7"/>
      <c r="J70" s="1"/>
      <c r="K70" s="1"/>
      <c r="L70" s="1"/>
    </row>
    <row r="71" spans="1:12" s="5" customFormat="1" ht="45.95" customHeight="1" thickBot="1" x14ac:dyDescent="0.3">
      <c r="A71" s="4"/>
      <c r="B71" s="62"/>
      <c r="D71"/>
      <c r="E71"/>
      <c r="G71" s="1"/>
      <c r="H71" s="7"/>
      <c r="I71" s="7"/>
      <c r="J71" s="1"/>
      <c r="K71" s="1"/>
      <c r="L71" s="1"/>
    </row>
    <row r="72" spans="1:12" s="5" customFormat="1" ht="45.95" customHeight="1" thickBot="1" x14ac:dyDescent="0.3">
      <c r="A72" s="4"/>
      <c r="B72" s="62"/>
      <c r="D72"/>
      <c r="E72"/>
      <c r="G72" s="1"/>
      <c r="H72" s="7"/>
      <c r="I72" s="7"/>
      <c r="J72" s="1"/>
      <c r="K72" s="1"/>
      <c r="L72" s="1"/>
    </row>
    <row r="73" spans="1:12" s="5" customFormat="1" ht="45.95" customHeight="1" thickBot="1" x14ac:dyDescent="0.3">
      <c r="A73" s="4"/>
      <c r="B73" s="62"/>
      <c r="D73"/>
      <c r="E73"/>
      <c r="G73" s="1"/>
      <c r="H73" s="7"/>
      <c r="I73" s="7"/>
      <c r="J73" s="1"/>
      <c r="K73" s="1"/>
      <c r="L73" s="1"/>
    </row>
    <row r="74" spans="1:12" s="5" customFormat="1" ht="45.95" customHeight="1" thickBot="1" x14ac:dyDescent="0.3">
      <c r="A74" s="4"/>
      <c r="B74" s="62"/>
      <c r="D74"/>
      <c r="E74"/>
      <c r="G74" s="1"/>
      <c r="H74" s="7"/>
      <c r="I74" s="7"/>
      <c r="J74" s="1"/>
      <c r="K74" s="1"/>
      <c r="L74" s="1"/>
    </row>
    <row r="75" spans="1:12" s="5" customFormat="1" ht="45.95" customHeight="1" thickBot="1" x14ac:dyDescent="0.3">
      <c r="A75" s="4"/>
      <c r="B75" s="62"/>
      <c r="D75"/>
      <c r="E75"/>
      <c r="G75" s="1"/>
      <c r="H75" s="7"/>
      <c r="I75" s="7"/>
      <c r="J75" s="1"/>
      <c r="K75" s="1"/>
      <c r="L75" s="1"/>
    </row>
    <row r="76" spans="1:12" s="5" customFormat="1" ht="45.95" customHeight="1" thickBot="1" x14ac:dyDescent="0.3">
      <c r="A76" s="4"/>
      <c r="B76" s="62"/>
      <c r="D76"/>
      <c r="E76"/>
      <c r="G76" s="1"/>
      <c r="H76" s="7"/>
      <c r="I76" s="7"/>
      <c r="J76" s="1"/>
      <c r="K76" s="1"/>
      <c r="L76" s="1"/>
    </row>
    <row r="77" spans="1:12" s="5" customFormat="1" ht="45.95" customHeight="1" thickBot="1" x14ac:dyDescent="0.3">
      <c r="A77" s="4"/>
      <c r="B77" s="62"/>
      <c r="D77"/>
      <c r="E77"/>
      <c r="G77" s="1"/>
      <c r="H77" s="7"/>
      <c r="I77" s="7"/>
      <c r="J77" s="1"/>
      <c r="K77" s="1"/>
      <c r="L77" s="1"/>
    </row>
    <row r="78" spans="1:12" s="5" customFormat="1" ht="45.95" customHeight="1" thickBot="1" x14ac:dyDescent="0.3">
      <c r="A78" s="4"/>
      <c r="B78" s="62"/>
      <c r="D78"/>
      <c r="E78"/>
      <c r="G78" s="1"/>
      <c r="H78" s="7"/>
      <c r="I78" s="7"/>
      <c r="J78" s="1"/>
      <c r="K78" s="1"/>
      <c r="L78" s="1"/>
    </row>
    <row r="79" spans="1:12" s="5" customFormat="1" ht="45.95" customHeight="1" thickBot="1" x14ac:dyDescent="0.3">
      <c r="A79" s="4"/>
      <c r="B79" s="62"/>
      <c r="D79"/>
      <c r="E79"/>
      <c r="G79" s="1"/>
      <c r="H79" s="7"/>
      <c r="I79" s="7"/>
      <c r="J79" s="1"/>
      <c r="K79" s="1"/>
      <c r="L79" s="1"/>
    </row>
    <row r="80" spans="1:12" s="5" customFormat="1" ht="45.95" customHeight="1" thickBot="1" x14ac:dyDescent="0.3">
      <c r="A80" s="4"/>
      <c r="B80" s="62"/>
      <c r="D80"/>
      <c r="E80"/>
      <c r="G80" s="1"/>
      <c r="H80" s="7"/>
      <c r="I80" s="7"/>
      <c r="J80" s="1"/>
      <c r="K80" s="1"/>
      <c r="L80" s="1"/>
    </row>
    <row r="81" spans="1:12" s="5" customFormat="1" ht="45.95" customHeight="1" thickBot="1" x14ac:dyDescent="0.3">
      <c r="A81" s="4"/>
      <c r="B81" s="62"/>
      <c r="D81"/>
      <c r="E81"/>
      <c r="G81" s="1"/>
      <c r="H81" s="7"/>
      <c r="I81" s="7"/>
      <c r="J81" s="1"/>
      <c r="K81" s="1"/>
      <c r="L81" s="1"/>
    </row>
    <row r="82" spans="1:12" s="5" customFormat="1" ht="45.95" customHeight="1" thickBot="1" x14ac:dyDescent="0.3">
      <c r="A82" s="4"/>
      <c r="B82" s="62"/>
      <c r="D82"/>
      <c r="E82"/>
      <c r="G82" s="1"/>
      <c r="H82" s="7"/>
      <c r="I82" s="7"/>
      <c r="J82" s="1"/>
      <c r="K82" s="1"/>
      <c r="L82" s="1"/>
    </row>
    <row r="83" spans="1:12" s="5" customFormat="1" ht="45.95" customHeight="1" thickBot="1" x14ac:dyDescent="0.3">
      <c r="A83" s="4"/>
      <c r="B83" s="62"/>
      <c r="D83"/>
      <c r="E83"/>
      <c r="G83" s="1"/>
      <c r="H83" s="7"/>
      <c r="I83" s="7"/>
      <c r="J83" s="1"/>
      <c r="K83" s="1"/>
      <c r="L83" s="1"/>
    </row>
    <row r="84" spans="1:12" s="5" customFormat="1" ht="45.95" customHeight="1" thickBot="1" x14ac:dyDescent="0.3">
      <c r="A84" s="4"/>
      <c r="B84" s="62"/>
      <c r="D84"/>
      <c r="E84"/>
      <c r="G84" s="1"/>
      <c r="H84" s="7"/>
      <c r="I84" s="7"/>
      <c r="J84" s="1"/>
      <c r="K84" s="1"/>
      <c r="L84" s="1"/>
    </row>
    <row r="85" spans="1:12" s="5" customFormat="1" ht="45.95" customHeight="1" thickBot="1" x14ac:dyDescent="0.3">
      <c r="A85" s="4"/>
      <c r="B85" s="62"/>
      <c r="D85"/>
      <c r="E85"/>
      <c r="G85" s="1"/>
      <c r="H85" s="7"/>
      <c r="I85" s="7"/>
      <c r="J85" s="1"/>
      <c r="K85" s="1"/>
      <c r="L85" s="1"/>
    </row>
    <row r="86" spans="1:12" s="5" customFormat="1" ht="45.95" customHeight="1" thickBot="1" x14ac:dyDescent="0.3">
      <c r="A86" s="4"/>
      <c r="B86" s="62"/>
      <c r="D86"/>
      <c r="E86"/>
      <c r="G86" s="1"/>
      <c r="H86" s="7"/>
      <c r="I86" s="7"/>
      <c r="J86" s="1"/>
      <c r="K86" s="1"/>
      <c r="L86" s="1"/>
    </row>
    <row r="87" spans="1:12" s="5" customFormat="1" ht="45.95" customHeight="1" thickBot="1" x14ac:dyDescent="0.3">
      <c r="A87" s="4"/>
      <c r="B87" s="62"/>
      <c r="D87"/>
      <c r="E87"/>
      <c r="G87" s="1"/>
      <c r="H87" s="7"/>
      <c r="I87" s="7"/>
      <c r="J87" s="1"/>
      <c r="K87" s="1"/>
      <c r="L87" s="1"/>
    </row>
    <row r="88" spans="1:12" s="5" customFormat="1" ht="45.95" customHeight="1" thickBot="1" x14ac:dyDescent="0.3">
      <c r="A88" s="4"/>
      <c r="B88" s="62"/>
      <c r="D88"/>
      <c r="E88"/>
      <c r="G88" s="1"/>
      <c r="H88" s="7"/>
      <c r="I88" s="7"/>
      <c r="J88" s="1"/>
      <c r="K88" s="1"/>
      <c r="L88" s="1"/>
    </row>
    <row r="89" spans="1:12" ht="54.95" customHeight="1" thickBot="1" x14ac:dyDescent="0.3">
      <c r="B89" s="62"/>
    </row>
    <row r="90" spans="1:12" ht="54.95" customHeight="1" thickBot="1" x14ac:dyDescent="0.3">
      <c r="B90" s="62"/>
    </row>
    <row r="91" spans="1:12" ht="54.95" customHeight="1" thickBot="1" x14ac:dyDescent="0.3">
      <c r="B91" s="62"/>
    </row>
    <row r="92" spans="1:12" ht="54.95" customHeight="1" thickBot="1" x14ac:dyDescent="0.3">
      <c r="B92" s="62"/>
    </row>
    <row r="93" spans="1:12" ht="54.95" customHeight="1" thickBot="1" x14ac:dyDescent="0.3">
      <c r="B93" s="62"/>
    </row>
    <row r="94" spans="1:12" ht="54.95" customHeight="1" thickBot="1" x14ac:dyDescent="0.3">
      <c r="B94" s="62"/>
    </row>
    <row r="95" spans="1:12" ht="54.95" customHeight="1" thickBot="1" x14ac:dyDescent="0.3">
      <c r="B95" s="62"/>
    </row>
    <row r="96" spans="1:12" ht="54.95" customHeight="1" thickBot="1" x14ac:dyDescent="0.3">
      <c r="B96" s="62"/>
    </row>
    <row r="97" spans="2:2" ht="54.95" customHeight="1" thickBot="1" x14ac:dyDescent="0.3">
      <c r="B97" s="62"/>
    </row>
    <row r="98" spans="2:2" ht="54.95" customHeight="1" thickBot="1" x14ac:dyDescent="0.3">
      <c r="B98" s="62"/>
    </row>
    <row r="99" spans="2:2" ht="54.95" customHeight="1" thickBot="1" x14ac:dyDescent="0.3">
      <c r="B99" s="62"/>
    </row>
    <row r="100" spans="2:2" ht="54.95" customHeight="1" thickBot="1" x14ac:dyDescent="0.3">
      <c r="B100" s="62"/>
    </row>
    <row r="101" spans="2:2" ht="54.95" customHeight="1" thickBot="1" x14ac:dyDescent="0.3">
      <c r="B101" s="62"/>
    </row>
    <row r="102" spans="2:2" ht="54.95" customHeight="1" thickBot="1" x14ac:dyDescent="0.3">
      <c r="B102" s="62"/>
    </row>
    <row r="103" spans="2:2" ht="54.95" customHeight="1" thickBot="1" x14ac:dyDescent="0.3">
      <c r="B103" s="62"/>
    </row>
    <row r="104" spans="2:2" ht="54.95" customHeight="1" thickBot="1" x14ac:dyDescent="0.3">
      <c r="B104" s="62"/>
    </row>
    <row r="105" spans="2:2" ht="54.95" customHeight="1" thickBot="1" x14ac:dyDescent="0.3">
      <c r="B105" s="62"/>
    </row>
    <row r="106" spans="2:2" ht="54.95" customHeight="1" thickBot="1" x14ac:dyDescent="0.3">
      <c r="B106" s="62"/>
    </row>
    <row r="107" spans="2:2" ht="54.95" customHeight="1" thickBot="1" x14ac:dyDescent="0.3">
      <c r="B107" s="62"/>
    </row>
    <row r="108" spans="2:2" ht="54.95" customHeight="1" thickBot="1" x14ac:dyDescent="0.3">
      <c r="B108" s="62"/>
    </row>
    <row r="109" spans="2:2" ht="54.95" customHeight="1" thickBot="1" x14ac:dyDescent="0.3">
      <c r="B109" s="62"/>
    </row>
    <row r="110" spans="2:2" ht="54.95" customHeight="1" thickBot="1" x14ac:dyDescent="0.3">
      <c r="B110" s="62"/>
    </row>
    <row r="111" spans="2:2" ht="54.95" customHeight="1" thickBot="1" x14ac:dyDescent="0.3">
      <c r="B111" s="62"/>
    </row>
    <row r="112" spans="2:2" ht="54.95" customHeight="1" thickBot="1" x14ac:dyDescent="0.3">
      <c r="B112" s="62"/>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sheetData>
  <sheetProtection algorithmName="SHA-512" hashValue="gPj85e0ROFLrbn4FKKD/RYGf5yaGuYvJSNCsI9FwXDx+lQjRRawnzAEgSInOAYDr/iNx0afmzrxSL9Jei/T7KA==" saltValue="hlfnIEC5XAHUhpgfddttrg==" spinCount="100000" sheet="1" autoFilter="0"/>
  <mergeCells count="5">
    <mergeCell ref="B1:L1"/>
    <mergeCell ref="B7:D7"/>
    <mergeCell ref="B8:D8"/>
    <mergeCell ref="B3:G5"/>
    <mergeCell ref="H3:L8"/>
  </mergeCells>
  <conditionalFormatting sqref="E7:E8">
    <cfRule type="cellIs" dxfId="7" priority="9" operator="equal">
      <formula>1</formula>
    </cfRule>
  </conditionalFormatting>
  <conditionalFormatting sqref="F8">
    <cfRule type="cellIs" dxfId="6" priority="17" operator="equal">
      <formula>1</formula>
    </cfRule>
  </conditionalFormatting>
  <conditionalFormatting sqref="G13:G23">
    <cfRule type="containsText" dxfId="5" priority="1" operator="containsText" text="N/A">
      <formula>NOT(ISERROR(SEARCH("N/A",G13)))</formula>
    </cfRule>
    <cfRule type="containsText" dxfId="4" priority="2" operator="containsText" text="NO">
      <formula>NOT(ISERROR(SEARCH("NO",G13)))</formula>
    </cfRule>
    <cfRule type="containsText" dxfId="3" priority="3" operator="containsText" text="PARTIAL">
      <formula>NOT(ISERROR(SEARCH("PARTIAL",G13)))</formula>
    </cfRule>
    <cfRule type="containsText" dxfId="2" priority="4" operator="containsText" text="YES">
      <formula>NOT(ISERROR(SEARCH("YES",G13)))</formula>
    </cfRule>
  </conditionalFormatting>
  <conditionalFormatting sqref="I13:L23">
    <cfRule type="expression" dxfId="1" priority="15">
      <formula>$G13="N/A"</formula>
    </cfRule>
    <cfRule type="expression" dxfId="0" priority="16">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1A239AA9-A11D-463C-9C30-A56EAFB1C842}">
          <x14:formula1>
            <xm:f>SheetData!$B$24:$B$26</xm:f>
          </x14:formula1>
          <xm:sqref>G13</xm:sqref>
        </x14:dataValidation>
        <x14:dataValidation type="list" allowBlank="1" showInputMessage="1" showErrorMessage="1" xr:uid="{BA56FB3A-CB73-4FC1-98EE-86C331B4A152}">
          <x14:formula1>
            <xm:f>SheetData!$A$21:$A$24</xm:f>
          </x14:formula1>
          <xm:sqref>G14:G23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19B86-348D-484F-A165-DE1559B0E896}">
  <sheetPr codeName="Sheet15">
    <tabColor theme="5"/>
    <pageSetUpPr fitToPage="1"/>
  </sheetPr>
  <dimension ref="B1:K70"/>
  <sheetViews>
    <sheetView showGridLines="0" showWhiteSpace="0" zoomScale="90" zoomScaleNormal="90" zoomScalePageLayoutView="80" workbookViewId="0"/>
  </sheetViews>
  <sheetFormatPr defaultColWidth="9.21875" defaultRowHeight="15" x14ac:dyDescent="0.25"/>
  <cols>
    <col min="1" max="1" width="4" style="14" customWidth="1"/>
    <col min="2" max="2" width="7.5546875" style="105" customWidth="1"/>
    <col min="3" max="3" width="21" style="17" customWidth="1"/>
    <col min="4" max="4" width="48.33203125" style="14" customWidth="1"/>
    <col min="5" max="5" width="13.33203125" style="17" customWidth="1"/>
    <col min="6" max="6" width="13.33203125" style="29" customWidth="1"/>
    <col min="7" max="7" width="13.33203125" style="30" customWidth="1"/>
    <col min="8" max="9" width="13.33203125" style="29" customWidth="1"/>
    <col min="10" max="10" width="37.33203125" style="29" customWidth="1"/>
    <col min="11" max="11" width="40.88671875" style="29" customWidth="1"/>
    <col min="12" max="16384" width="9.21875" style="14"/>
  </cols>
  <sheetData>
    <row r="1" spans="2:11" s="101" customFormat="1" ht="44.65" customHeight="1" x14ac:dyDescent="0.25">
      <c r="B1" s="140" t="s">
        <v>284</v>
      </c>
      <c r="C1" s="140"/>
      <c r="D1" s="140"/>
      <c r="E1" s="140"/>
      <c r="F1" s="140"/>
      <c r="G1" s="140"/>
      <c r="H1" s="140"/>
      <c r="I1" s="140"/>
      <c r="J1" s="140"/>
      <c r="K1" s="140"/>
    </row>
    <row r="2" spans="2:11" s="50" customFormat="1" ht="8.25" customHeight="1" x14ac:dyDescent="0.4">
      <c r="B2" s="23"/>
      <c r="C2" s="23"/>
      <c r="D2" s="23"/>
      <c r="E2" s="84"/>
      <c r="F2" s="24"/>
      <c r="G2" s="25"/>
      <c r="H2" s="24"/>
      <c r="I2" s="26"/>
      <c r="J2" s="24"/>
      <c r="K2" s="26"/>
    </row>
    <row r="3" spans="2:11" s="102" customFormat="1" ht="104.1" customHeight="1" x14ac:dyDescent="0.25">
      <c r="B3" s="147" t="s">
        <v>285</v>
      </c>
      <c r="C3" s="147"/>
      <c r="D3" s="147"/>
      <c r="E3" s="147"/>
      <c r="F3" s="147"/>
      <c r="G3" s="147"/>
      <c r="H3" s="147"/>
      <c r="I3" s="147"/>
      <c r="J3" s="147"/>
      <c r="K3" s="71"/>
    </row>
    <row r="4" spans="2:11" s="102" customFormat="1" ht="15" customHeight="1" thickBot="1" x14ac:dyDescent="0.3">
      <c r="B4" s="18"/>
      <c r="C4" s="18"/>
      <c r="D4" s="18"/>
      <c r="E4" s="76"/>
      <c r="F4" s="18"/>
      <c r="G4" s="19"/>
      <c r="H4" s="19"/>
      <c r="I4" s="19"/>
      <c r="J4" s="19"/>
      <c r="K4" s="71"/>
    </row>
    <row r="5" spans="2:11" ht="54" customHeight="1" thickBot="1" x14ac:dyDescent="0.3">
      <c r="B5" s="21" t="s">
        <v>10</v>
      </c>
      <c r="C5" s="40" t="s">
        <v>140</v>
      </c>
      <c r="D5" s="21" t="s">
        <v>204</v>
      </c>
      <c r="E5" s="21" t="s">
        <v>170</v>
      </c>
      <c r="F5" s="21" t="s">
        <v>202</v>
      </c>
      <c r="G5" s="21" t="s">
        <v>5</v>
      </c>
      <c r="H5" s="21" t="s">
        <v>89</v>
      </c>
      <c r="I5" s="21" t="s">
        <v>205</v>
      </c>
      <c r="J5" s="40" t="s">
        <v>203</v>
      </c>
    </row>
    <row r="6" spans="2:11" ht="39.950000000000003" customHeight="1" thickBot="1" x14ac:dyDescent="0.3">
      <c r="B6" s="103">
        <v>1</v>
      </c>
      <c r="C6" s="94"/>
      <c r="D6" s="94"/>
      <c r="E6" s="94"/>
      <c r="F6" s="94"/>
      <c r="G6" s="94"/>
      <c r="H6" s="95"/>
      <c r="I6" s="95"/>
      <c r="J6" s="96"/>
    </row>
    <row r="7" spans="2:11" ht="39.950000000000003" customHeight="1" thickBot="1" x14ac:dyDescent="0.3">
      <c r="B7" s="104">
        <v>2</v>
      </c>
      <c r="C7" s="94"/>
      <c r="D7" s="94"/>
      <c r="E7" s="94"/>
      <c r="F7" s="94"/>
      <c r="G7" s="94"/>
      <c r="H7" s="95"/>
      <c r="I7" s="95"/>
      <c r="J7" s="96"/>
    </row>
    <row r="8" spans="2:11" ht="39.950000000000003" customHeight="1" thickBot="1" x14ac:dyDescent="0.3">
      <c r="B8" s="104">
        <v>3</v>
      </c>
      <c r="C8" s="94"/>
      <c r="D8" s="94"/>
      <c r="E8" s="94"/>
      <c r="F8" s="94"/>
      <c r="G8" s="94"/>
      <c r="H8" s="95"/>
      <c r="I8" s="95"/>
      <c r="J8" s="96"/>
    </row>
    <row r="9" spans="2:11" ht="39.950000000000003" customHeight="1" thickBot="1" x14ac:dyDescent="0.3">
      <c r="B9" s="103">
        <v>4</v>
      </c>
      <c r="C9" s="94"/>
      <c r="D9" s="94"/>
      <c r="E9" s="94"/>
      <c r="F9" s="94"/>
      <c r="G9" s="94"/>
      <c r="H9" s="95"/>
      <c r="I9" s="95"/>
      <c r="J9" s="96"/>
    </row>
    <row r="10" spans="2:11" ht="39.950000000000003" customHeight="1" thickBot="1" x14ac:dyDescent="0.3">
      <c r="B10" s="104">
        <v>5</v>
      </c>
      <c r="C10" s="94"/>
      <c r="D10" s="94"/>
      <c r="E10" s="94"/>
      <c r="F10" s="94"/>
      <c r="G10" s="94"/>
      <c r="H10" s="95"/>
      <c r="I10" s="95"/>
      <c r="J10" s="96"/>
    </row>
    <row r="11" spans="2:11" ht="39.950000000000003" customHeight="1" thickBot="1" x14ac:dyDescent="0.3">
      <c r="B11" s="104">
        <v>6</v>
      </c>
      <c r="C11" s="94"/>
      <c r="D11" s="94"/>
      <c r="E11" s="94"/>
      <c r="F11" s="94"/>
      <c r="G11" s="94"/>
      <c r="H11" s="95"/>
      <c r="I11" s="95"/>
      <c r="J11" s="96"/>
    </row>
    <row r="12" spans="2:11" ht="39.950000000000003" customHeight="1" thickBot="1" x14ac:dyDescent="0.3">
      <c r="B12" s="103">
        <v>7</v>
      </c>
      <c r="C12" s="94"/>
      <c r="D12" s="94"/>
      <c r="E12" s="94"/>
      <c r="F12" s="94"/>
      <c r="G12" s="94"/>
      <c r="H12" s="95"/>
      <c r="I12" s="95"/>
      <c r="J12" s="96"/>
    </row>
    <row r="13" spans="2:11" ht="39.950000000000003" customHeight="1" thickBot="1" x14ac:dyDescent="0.3">
      <c r="B13" s="104">
        <v>8</v>
      </c>
      <c r="C13" s="94"/>
      <c r="D13" s="94"/>
      <c r="E13" s="94"/>
      <c r="F13" s="94"/>
      <c r="G13" s="94"/>
      <c r="H13" s="95"/>
      <c r="I13" s="95"/>
      <c r="J13" s="96"/>
    </row>
    <row r="14" spans="2:11" ht="39.950000000000003" customHeight="1" thickBot="1" x14ac:dyDescent="0.3">
      <c r="B14" s="104">
        <v>9</v>
      </c>
      <c r="C14" s="94"/>
      <c r="D14" s="94"/>
      <c r="E14" s="94"/>
      <c r="F14" s="94"/>
      <c r="G14" s="94"/>
      <c r="H14" s="95"/>
      <c r="I14" s="95"/>
      <c r="J14" s="96"/>
    </row>
    <row r="15" spans="2:11" ht="39.950000000000003" customHeight="1" thickBot="1" x14ac:dyDescent="0.3">
      <c r="B15" s="103">
        <v>10</v>
      </c>
      <c r="C15" s="94"/>
      <c r="D15" s="94"/>
      <c r="E15" s="94"/>
      <c r="F15" s="94"/>
      <c r="G15" s="94"/>
      <c r="H15" s="95"/>
      <c r="I15" s="95"/>
      <c r="J15" s="96"/>
    </row>
    <row r="16" spans="2:11" ht="39.950000000000003" customHeight="1" thickBot="1" x14ac:dyDescent="0.3">
      <c r="B16" s="104">
        <v>11</v>
      </c>
      <c r="C16" s="94"/>
      <c r="D16" s="94"/>
      <c r="E16" s="94"/>
      <c r="F16" s="94"/>
      <c r="G16" s="94"/>
      <c r="H16" s="95"/>
      <c r="I16" s="95"/>
      <c r="J16" s="96"/>
    </row>
    <row r="17" spans="2:10" ht="39.950000000000003" customHeight="1" thickBot="1" x14ac:dyDescent="0.3">
      <c r="B17" s="104">
        <v>12</v>
      </c>
      <c r="C17" s="94"/>
      <c r="D17" s="94"/>
      <c r="E17" s="94"/>
      <c r="F17" s="94"/>
      <c r="G17" s="94"/>
      <c r="H17" s="95"/>
      <c r="I17" s="95"/>
      <c r="J17" s="96"/>
    </row>
    <row r="18" spans="2:10" ht="39.950000000000003" customHeight="1" thickBot="1" x14ac:dyDescent="0.3">
      <c r="B18" s="103">
        <v>13</v>
      </c>
      <c r="C18" s="94"/>
      <c r="D18" s="94"/>
      <c r="E18" s="94"/>
      <c r="F18" s="94"/>
      <c r="G18" s="94"/>
      <c r="H18" s="95"/>
      <c r="I18" s="95"/>
      <c r="J18" s="96"/>
    </row>
    <row r="19" spans="2:10" ht="39.950000000000003" customHeight="1" thickBot="1" x14ac:dyDescent="0.3">
      <c r="B19" s="104">
        <v>14</v>
      </c>
      <c r="C19" s="94"/>
      <c r="D19" s="94"/>
      <c r="E19" s="94"/>
      <c r="F19" s="94"/>
      <c r="G19" s="94"/>
      <c r="H19" s="95"/>
      <c r="I19" s="95"/>
      <c r="J19" s="96"/>
    </row>
    <row r="20" spans="2:10" ht="39.950000000000003" customHeight="1" thickBot="1" x14ac:dyDescent="0.3">
      <c r="B20" s="104">
        <v>15</v>
      </c>
      <c r="C20" s="94"/>
      <c r="D20" s="94"/>
      <c r="E20" s="94"/>
      <c r="F20" s="94"/>
      <c r="G20" s="94"/>
      <c r="H20" s="95"/>
      <c r="I20" s="95"/>
      <c r="J20" s="96"/>
    </row>
    <row r="21" spans="2:10" ht="39.950000000000003" customHeight="1" thickBot="1" x14ac:dyDescent="0.3">
      <c r="B21" s="103">
        <v>16</v>
      </c>
      <c r="C21" s="94"/>
      <c r="D21" s="94"/>
      <c r="E21" s="94"/>
      <c r="F21" s="94"/>
      <c r="G21" s="94"/>
      <c r="H21" s="95"/>
      <c r="I21" s="95"/>
      <c r="J21" s="96"/>
    </row>
    <row r="22" spans="2:10" ht="39.950000000000003" customHeight="1" thickBot="1" x14ac:dyDescent="0.3">
      <c r="B22" s="104">
        <v>17</v>
      </c>
      <c r="C22" s="94"/>
      <c r="D22" s="94"/>
      <c r="E22" s="94"/>
      <c r="F22" s="94"/>
      <c r="G22" s="94"/>
      <c r="H22" s="95"/>
      <c r="I22" s="95"/>
      <c r="J22" s="96"/>
    </row>
    <row r="23" spans="2:10" ht="39.950000000000003" customHeight="1" thickBot="1" x14ac:dyDescent="0.3">
      <c r="B23" s="104">
        <v>18</v>
      </c>
      <c r="C23" s="94"/>
      <c r="D23" s="94"/>
      <c r="E23" s="94"/>
      <c r="F23" s="94"/>
      <c r="G23" s="94"/>
      <c r="H23" s="95"/>
      <c r="I23" s="95"/>
      <c r="J23" s="96"/>
    </row>
    <row r="24" spans="2:10" ht="39.950000000000003" customHeight="1" thickBot="1" x14ac:dyDescent="0.3">
      <c r="B24" s="103">
        <v>19</v>
      </c>
      <c r="C24" s="94"/>
      <c r="D24" s="94"/>
      <c r="E24" s="94"/>
      <c r="F24" s="94"/>
      <c r="G24" s="94"/>
      <c r="H24" s="95"/>
      <c r="I24" s="95"/>
      <c r="J24" s="96"/>
    </row>
    <row r="25" spans="2:10" ht="39.950000000000003" customHeight="1" thickBot="1" x14ac:dyDescent="0.3">
      <c r="B25" s="104">
        <v>20</v>
      </c>
      <c r="C25" s="94"/>
      <c r="D25" s="94"/>
      <c r="E25" s="94"/>
      <c r="F25" s="94"/>
      <c r="G25" s="94"/>
      <c r="H25" s="95"/>
      <c r="I25" s="95"/>
      <c r="J25" s="96"/>
    </row>
    <row r="26" spans="2:10" ht="39.950000000000003" customHeight="1" thickBot="1" x14ac:dyDescent="0.3">
      <c r="B26" s="104">
        <v>21</v>
      </c>
      <c r="C26" s="94"/>
      <c r="D26" s="94"/>
      <c r="E26" s="94"/>
      <c r="F26" s="94"/>
      <c r="G26" s="94"/>
      <c r="H26" s="95"/>
      <c r="I26" s="95"/>
      <c r="J26" s="96"/>
    </row>
    <row r="27" spans="2:10" ht="39.950000000000003" customHeight="1" thickBot="1" x14ac:dyDescent="0.3">
      <c r="B27" s="103">
        <v>22</v>
      </c>
      <c r="C27" s="94"/>
      <c r="D27" s="94"/>
      <c r="E27" s="94"/>
      <c r="F27" s="94"/>
      <c r="G27" s="94"/>
      <c r="H27" s="95"/>
      <c r="I27" s="95"/>
      <c r="J27" s="96"/>
    </row>
    <row r="28" spans="2:10" ht="39.950000000000003" customHeight="1" thickBot="1" x14ac:dyDescent="0.3">
      <c r="B28" s="104">
        <v>23</v>
      </c>
      <c r="C28" s="94"/>
      <c r="D28" s="94"/>
      <c r="E28" s="94"/>
      <c r="F28" s="94"/>
      <c r="G28" s="94"/>
      <c r="H28" s="95"/>
      <c r="I28" s="95"/>
      <c r="J28" s="96"/>
    </row>
    <row r="29" spans="2:10" ht="39.950000000000003" customHeight="1" thickBot="1" x14ac:dyDescent="0.3">
      <c r="B29" s="104">
        <v>24</v>
      </c>
      <c r="C29" s="94"/>
      <c r="D29" s="94"/>
      <c r="E29" s="94"/>
      <c r="F29" s="94"/>
      <c r="G29" s="94"/>
      <c r="H29" s="95"/>
      <c r="I29" s="95"/>
      <c r="J29" s="96"/>
    </row>
    <row r="30" spans="2:10" ht="39.950000000000003" customHeight="1" thickBot="1" x14ac:dyDescent="0.3">
      <c r="B30" s="103">
        <v>25</v>
      </c>
      <c r="C30" s="97"/>
      <c r="D30" s="97"/>
      <c r="E30" s="97"/>
      <c r="F30" s="97"/>
      <c r="G30" s="97"/>
      <c r="H30" s="98"/>
      <c r="I30" s="98"/>
      <c r="J30" s="99"/>
    </row>
    <row r="31" spans="2:10" ht="14.45" customHeight="1" x14ac:dyDescent="0.25"/>
    <row r="32" spans="2:10" ht="14.45" customHeight="1" x14ac:dyDescent="0.25"/>
    <row r="33" ht="14.45" customHeight="1" x14ac:dyDescent="0.25"/>
    <row r="34" ht="14.45" customHeight="1" x14ac:dyDescent="0.25"/>
    <row r="35" ht="14.45" customHeight="1" x14ac:dyDescent="0.25"/>
    <row r="36" ht="14.45" customHeight="1" x14ac:dyDescent="0.25"/>
    <row r="37" ht="14.45" customHeight="1" x14ac:dyDescent="0.25"/>
    <row r="38" ht="14.45" customHeight="1" x14ac:dyDescent="0.25"/>
    <row r="39" ht="14.45" customHeight="1" x14ac:dyDescent="0.25"/>
    <row r="40" ht="14.45" customHeight="1" x14ac:dyDescent="0.25"/>
    <row r="41" ht="14.45" customHeight="1" x14ac:dyDescent="0.25"/>
    <row r="42" ht="14.45" customHeight="1" x14ac:dyDescent="0.25"/>
    <row r="43" ht="14.45" customHeight="1" x14ac:dyDescent="0.25"/>
    <row r="44" ht="14.45" customHeight="1" x14ac:dyDescent="0.25"/>
    <row r="45" ht="14.45" customHeight="1" x14ac:dyDescent="0.25"/>
    <row r="46" ht="14.45" customHeight="1" x14ac:dyDescent="0.25"/>
    <row r="47" ht="14.45" customHeight="1" x14ac:dyDescent="0.25"/>
    <row r="48" ht="14.45" customHeight="1" x14ac:dyDescent="0.25"/>
    <row r="49" ht="14.45" customHeight="1" x14ac:dyDescent="0.25"/>
    <row r="50" ht="14.45" customHeight="1" x14ac:dyDescent="0.25"/>
    <row r="51" ht="14.45" customHeight="1" x14ac:dyDescent="0.25"/>
    <row r="52" ht="14.45" customHeight="1" x14ac:dyDescent="0.25"/>
    <row r="53" ht="14.45" customHeight="1" x14ac:dyDescent="0.25"/>
    <row r="54" ht="14.45" customHeight="1" x14ac:dyDescent="0.25"/>
    <row r="55" ht="14.45" customHeight="1" x14ac:dyDescent="0.25"/>
    <row r="56" ht="14.45" customHeight="1" x14ac:dyDescent="0.25"/>
    <row r="57" ht="14.45" customHeight="1" x14ac:dyDescent="0.25"/>
    <row r="58" ht="14.45" customHeight="1" x14ac:dyDescent="0.25"/>
    <row r="59" ht="14.45" customHeight="1" x14ac:dyDescent="0.25"/>
    <row r="60" ht="14.45" customHeight="1" x14ac:dyDescent="0.25"/>
    <row r="61" ht="14.45" customHeight="1" x14ac:dyDescent="0.25"/>
    <row r="62" ht="14.45" customHeight="1" x14ac:dyDescent="0.25"/>
    <row r="63" ht="14.45" customHeight="1" x14ac:dyDescent="0.25"/>
    <row r="64" ht="14.45" customHeight="1" x14ac:dyDescent="0.25"/>
    <row r="65" ht="14.45" customHeight="1" x14ac:dyDescent="0.25"/>
    <row r="66" ht="14.45" customHeight="1" x14ac:dyDescent="0.25"/>
    <row r="67" ht="14.45" customHeight="1" x14ac:dyDescent="0.25"/>
    <row r="68" ht="14.45" customHeight="1" x14ac:dyDescent="0.25"/>
    <row r="69" ht="14.45" customHeight="1" x14ac:dyDescent="0.25"/>
    <row r="70" ht="14.45" customHeight="1" x14ac:dyDescent="0.25"/>
  </sheetData>
  <sheetProtection algorithmName="SHA-512" hashValue="I7hCejYzKFceg9btkwmS/CJQaqwMQl5tzZVx7MV/cVFY5qJzXKnyI+zuyPifmzJPEuWWj8XEVNjpBBls3A9AXg==" saltValue="C43F9FiWUuKF8QzC6lqeHw==" spinCount="100000" sheet="1" autoFilter="0"/>
  <mergeCells count="2">
    <mergeCell ref="B1:K1"/>
    <mergeCell ref="B3:J3"/>
  </mergeCells>
  <pageMargins left="0.7" right="0.7" top="0.75" bottom="0.75" header="0.3" footer="0.3"/>
  <pageSetup paperSize="8" scale="58"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BB8BAAA-9B1B-4A71-8704-0C6ED242B185}">
          <x14:formula1>
            <xm:f>SheetData!$A$26:$A$27</xm:f>
          </x14:formula1>
          <xm:sqref>F6:F30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CA07-32C2-4BEB-B46D-D2264B01825E}">
  <sheetPr codeName="Sheet10"/>
  <dimension ref="A1:G36"/>
  <sheetViews>
    <sheetView topLeftCell="A8" workbookViewId="0">
      <selection activeCell="B27" sqref="B27"/>
    </sheetView>
  </sheetViews>
  <sheetFormatPr defaultRowHeight="15" x14ac:dyDescent="0.25"/>
  <cols>
    <col min="1" max="1" width="15.5546875" customWidth="1"/>
    <col min="4" max="4" width="26.5546875" customWidth="1"/>
  </cols>
  <sheetData>
    <row r="1" spans="1:7" x14ac:dyDescent="0.25">
      <c r="A1" t="s">
        <v>90</v>
      </c>
      <c r="D1" s="10" t="s">
        <v>91</v>
      </c>
      <c r="G1" s="10" t="s">
        <v>245</v>
      </c>
    </row>
    <row r="2" spans="1:7" x14ac:dyDescent="0.25">
      <c r="A2" t="s">
        <v>12</v>
      </c>
      <c r="D2" t="s">
        <v>126</v>
      </c>
      <c r="E2" t="s">
        <v>92</v>
      </c>
      <c r="G2" t="s">
        <v>247</v>
      </c>
    </row>
    <row r="3" spans="1:7" x14ac:dyDescent="0.25">
      <c r="A3" t="s">
        <v>93</v>
      </c>
      <c r="D3" t="s">
        <v>127</v>
      </c>
      <c r="E3" t="s">
        <v>15</v>
      </c>
      <c r="G3" t="s">
        <v>246</v>
      </c>
    </row>
    <row r="4" spans="1:7" x14ac:dyDescent="0.25">
      <c r="D4" t="s">
        <v>128</v>
      </c>
      <c r="E4" t="s">
        <v>15</v>
      </c>
      <c r="G4" t="s">
        <v>248</v>
      </c>
    </row>
    <row r="5" spans="1:7" x14ac:dyDescent="0.25">
      <c r="A5" t="s">
        <v>16</v>
      </c>
      <c r="D5" t="s">
        <v>129</v>
      </c>
      <c r="E5" t="s">
        <v>94</v>
      </c>
      <c r="G5" t="s">
        <v>249</v>
      </c>
    </row>
    <row r="6" spans="1:7" x14ac:dyDescent="0.25">
      <c r="A6" t="s">
        <v>15</v>
      </c>
      <c r="D6" t="s">
        <v>130</v>
      </c>
      <c r="E6" t="s">
        <v>92</v>
      </c>
    </row>
    <row r="7" spans="1:7" x14ac:dyDescent="0.25">
      <c r="A7" t="s">
        <v>92</v>
      </c>
      <c r="D7" t="s">
        <v>131</v>
      </c>
      <c r="E7" t="s">
        <v>15</v>
      </c>
    </row>
    <row r="8" spans="1:7" x14ac:dyDescent="0.25">
      <c r="A8" t="s">
        <v>94</v>
      </c>
      <c r="D8" t="s">
        <v>132</v>
      </c>
      <c r="E8" t="s">
        <v>94</v>
      </c>
    </row>
    <row r="9" spans="1:7" x14ac:dyDescent="0.25">
      <c r="D9" t="s">
        <v>133</v>
      </c>
      <c r="E9" t="s">
        <v>92</v>
      </c>
    </row>
    <row r="10" spans="1:7" x14ac:dyDescent="0.25">
      <c r="A10" s="10" t="s">
        <v>95</v>
      </c>
      <c r="B10" s="10" t="s">
        <v>229</v>
      </c>
      <c r="D10" t="s">
        <v>134</v>
      </c>
      <c r="E10" t="s">
        <v>92</v>
      </c>
    </row>
    <row r="11" spans="1:7" x14ac:dyDescent="0.25">
      <c r="A11" t="s">
        <v>97</v>
      </c>
      <c r="B11" t="s">
        <v>94</v>
      </c>
      <c r="D11" t="s">
        <v>135</v>
      </c>
      <c r="E11" t="s">
        <v>94</v>
      </c>
    </row>
    <row r="12" spans="1:7" x14ac:dyDescent="0.25">
      <c r="A12" t="s">
        <v>98</v>
      </c>
      <c r="B12" t="s">
        <v>94</v>
      </c>
      <c r="D12" t="s">
        <v>136</v>
      </c>
      <c r="E12" t="s">
        <v>94</v>
      </c>
    </row>
    <row r="13" spans="1:7" x14ac:dyDescent="0.25">
      <c r="A13" t="s">
        <v>99</v>
      </c>
      <c r="B13" t="s">
        <v>92</v>
      </c>
      <c r="D13" t="s">
        <v>137</v>
      </c>
      <c r="E13" t="s">
        <v>92</v>
      </c>
    </row>
    <row r="14" spans="1:7" x14ac:dyDescent="0.25">
      <c r="A14" t="s">
        <v>100</v>
      </c>
      <c r="B14" t="s">
        <v>94</v>
      </c>
    </row>
    <row r="15" spans="1:7" x14ac:dyDescent="0.25">
      <c r="A15" t="s">
        <v>101</v>
      </c>
      <c r="B15" t="s">
        <v>92</v>
      </c>
      <c r="D15" s="10"/>
    </row>
    <row r="16" spans="1:7" x14ac:dyDescent="0.25">
      <c r="A16" t="s">
        <v>102</v>
      </c>
      <c r="B16" t="s">
        <v>15</v>
      </c>
    </row>
    <row r="17" spans="1:4" x14ac:dyDescent="0.25">
      <c r="A17" t="s">
        <v>103</v>
      </c>
      <c r="B17" t="s">
        <v>15</v>
      </c>
    </row>
    <row r="18" spans="1:4" x14ac:dyDescent="0.25">
      <c r="A18" t="s">
        <v>104</v>
      </c>
      <c r="B18" t="s">
        <v>15</v>
      </c>
    </row>
    <row r="19" spans="1:4" x14ac:dyDescent="0.25">
      <c r="A19" t="s">
        <v>105</v>
      </c>
      <c r="B19" t="s">
        <v>92</v>
      </c>
    </row>
    <row r="20" spans="1:4" x14ac:dyDescent="0.25">
      <c r="D20" t="s">
        <v>159</v>
      </c>
    </row>
    <row r="21" spans="1:4" x14ac:dyDescent="0.25">
      <c r="A21" t="s">
        <v>25</v>
      </c>
      <c r="B21" t="s">
        <v>25</v>
      </c>
      <c r="D21" t="s">
        <v>156</v>
      </c>
    </row>
    <row r="22" spans="1:4" x14ac:dyDescent="0.25">
      <c r="A22" t="s">
        <v>85</v>
      </c>
      <c r="B22" t="s">
        <v>88</v>
      </c>
      <c r="D22" t="s">
        <v>157</v>
      </c>
    </row>
    <row r="23" spans="1:4" x14ac:dyDescent="0.25">
      <c r="A23" t="s">
        <v>88</v>
      </c>
      <c r="D23" t="s">
        <v>158</v>
      </c>
    </row>
    <row r="24" spans="1:4" x14ac:dyDescent="0.25">
      <c r="A24" t="s">
        <v>17</v>
      </c>
      <c r="B24" t="s">
        <v>25</v>
      </c>
    </row>
    <row r="25" spans="1:4" x14ac:dyDescent="0.25">
      <c r="B25" t="s">
        <v>85</v>
      </c>
      <c r="D25" t="s">
        <v>189</v>
      </c>
    </row>
    <row r="26" spans="1:4" x14ac:dyDescent="0.25">
      <c r="A26" t="s">
        <v>144</v>
      </c>
      <c r="B26" t="s">
        <v>88</v>
      </c>
      <c r="D26" t="s">
        <v>190</v>
      </c>
    </row>
    <row r="27" spans="1:4" x14ac:dyDescent="0.25">
      <c r="A27" t="s">
        <v>145</v>
      </c>
    </row>
    <row r="29" spans="1:4" x14ac:dyDescent="0.25">
      <c r="A29" t="s">
        <v>106</v>
      </c>
    </row>
    <row r="30" spans="1:4" x14ac:dyDescent="0.25">
      <c r="A30" t="s">
        <v>14</v>
      </c>
    </row>
    <row r="31" spans="1:4" x14ac:dyDescent="0.25">
      <c r="A31" t="s">
        <v>107</v>
      </c>
    </row>
    <row r="32" spans="1:4" x14ac:dyDescent="0.25">
      <c r="A32" t="s">
        <v>108</v>
      </c>
    </row>
    <row r="34" spans="1:1" x14ac:dyDescent="0.25">
      <c r="A34" t="s">
        <v>109</v>
      </c>
    </row>
    <row r="35" spans="1:1" x14ac:dyDescent="0.25">
      <c r="A35" t="s">
        <v>125</v>
      </c>
    </row>
    <row r="36" spans="1:1" x14ac:dyDescent="0.25">
      <c r="A36"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4A9E-B68D-4138-B54B-70127114441F}">
  <sheetPr codeName="Sheet2">
    <tabColor theme="4"/>
    <pageSetUpPr fitToPage="1"/>
  </sheetPr>
  <dimension ref="B1:L27"/>
  <sheetViews>
    <sheetView showGridLines="0" showWhiteSpace="0" zoomScale="80" zoomScaleNormal="80" zoomScalePageLayoutView="90" workbookViewId="0">
      <selection activeCell="B13" sqref="B13:L13"/>
    </sheetView>
  </sheetViews>
  <sheetFormatPr defaultRowHeight="15" x14ac:dyDescent="0.25"/>
  <cols>
    <col min="1" max="1" width="3.44140625" customWidth="1"/>
    <col min="2" max="2" width="34.21875" style="3" customWidth="1"/>
    <col min="3" max="8" width="14" style="3" customWidth="1"/>
    <col min="9" max="12" width="7.88671875" style="3" customWidth="1"/>
    <col min="14" max="15" width="7.33203125"/>
    <col min="16" max="16" width="11.33203125" bestFit="1" customWidth="1"/>
    <col min="17" max="17" width="9.44140625" bestFit="1" customWidth="1"/>
  </cols>
  <sheetData>
    <row r="1" spans="2:12" s="9" customFormat="1" ht="40.5" customHeight="1" x14ac:dyDescent="0.25">
      <c r="B1" s="140" t="s">
        <v>255</v>
      </c>
      <c r="C1" s="140"/>
      <c r="D1" s="140"/>
      <c r="E1" s="140"/>
      <c r="F1" s="140"/>
      <c r="G1" s="140"/>
      <c r="H1" s="140"/>
      <c r="I1" s="140"/>
      <c r="J1" s="140"/>
      <c r="K1" s="140"/>
      <c r="L1" s="140"/>
    </row>
    <row r="2" spans="2:12" ht="7.15" customHeight="1" x14ac:dyDescent="0.25">
      <c r="B2" s="153"/>
      <c r="C2" s="153"/>
      <c r="D2" s="153"/>
      <c r="E2" s="153"/>
      <c r="F2" s="153"/>
      <c r="G2" s="153"/>
      <c r="H2" s="153"/>
      <c r="I2" s="153"/>
      <c r="J2" s="153"/>
      <c r="K2" s="153"/>
      <c r="L2" s="153"/>
    </row>
    <row r="3" spans="2:12" s="2" customFormat="1" ht="31.15" customHeight="1" thickBot="1" x14ac:dyDescent="0.3">
      <c r="B3" s="142" t="s">
        <v>2</v>
      </c>
      <c r="C3" s="142"/>
      <c r="D3" s="142"/>
      <c r="E3" s="142"/>
      <c r="F3" s="142"/>
      <c r="G3" s="142"/>
      <c r="H3" s="142"/>
      <c r="I3" s="142"/>
      <c r="J3" s="142"/>
      <c r="K3" s="142"/>
      <c r="L3" s="142"/>
    </row>
    <row r="4" spans="2:12" s="2" customFormat="1" ht="39" customHeight="1" thickBot="1" x14ac:dyDescent="0.3">
      <c r="B4" s="157" t="s">
        <v>165</v>
      </c>
      <c r="C4" s="157"/>
      <c r="D4" s="157"/>
      <c r="E4" s="157"/>
      <c r="F4" s="157"/>
      <c r="G4" s="157"/>
      <c r="H4" s="157"/>
      <c r="I4" s="157"/>
      <c r="J4" s="157"/>
      <c r="K4" s="157"/>
      <c r="L4" s="157"/>
    </row>
    <row r="5" spans="2:12" s="8" customFormat="1" ht="28.5" customHeight="1" thickBot="1" x14ac:dyDescent="0.3">
      <c r="B5" s="139" t="s">
        <v>3</v>
      </c>
      <c r="C5" s="156"/>
      <c r="D5" s="156"/>
      <c r="E5" s="156"/>
      <c r="F5" s="156"/>
      <c r="G5" s="156"/>
      <c r="H5" s="156"/>
      <c r="I5" s="156"/>
      <c r="J5" s="156"/>
      <c r="K5" s="156"/>
      <c r="L5" s="156"/>
    </row>
    <row r="6" spans="2:12" s="8" customFormat="1" ht="28.5" customHeight="1" thickBot="1" x14ac:dyDescent="0.3">
      <c r="B6" s="139" t="s">
        <v>4</v>
      </c>
      <c r="C6" s="156"/>
      <c r="D6" s="156"/>
      <c r="E6" s="156"/>
      <c r="F6" s="156"/>
      <c r="G6" s="156"/>
      <c r="H6" s="156"/>
      <c r="I6" s="156"/>
      <c r="J6" s="156"/>
      <c r="K6" s="156"/>
      <c r="L6" s="156"/>
    </row>
    <row r="7" spans="2:12" s="8" customFormat="1" ht="28.5" customHeight="1" thickBot="1" x14ac:dyDescent="0.3">
      <c r="B7" s="139" t="s">
        <v>5</v>
      </c>
      <c r="C7" s="156"/>
      <c r="D7" s="156"/>
      <c r="E7" s="156"/>
      <c r="F7" s="156"/>
      <c r="G7" s="156"/>
      <c r="H7" s="156"/>
      <c r="I7" s="156"/>
      <c r="J7" s="156"/>
      <c r="K7" s="156"/>
      <c r="L7" s="156"/>
    </row>
    <row r="8" spans="2:12" s="8" customFormat="1" ht="28.5" customHeight="1" thickBot="1" x14ac:dyDescent="0.3">
      <c r="B8" s="139" t="s">
        <v>6</v>
      </c>
      <c r="C8" s="156"/>
      <c r="D8" s="156"/>
      <c r="E8" s="156"/>
      <c r="F8" s="156"/>
      <c r="G8" s="156"/>
      <c r="H8" s="156"/>
      <c r="I8" s="156"/>
      <c r="J8" s="156"/>
      <c r="K8" s="156"/>
      <c r="L8" s="156"/>
    </row>
    <row r="9" spans="2:12" s="8" customFormat="1" ht="28.5" customHeight="1" thickBot="1" x14ac:dyDescent="0.3">
      <c r="B9" s="139" t="s">
        <v>7</v>
      </c>
      <c r="C9" s="156"/>
      <c r="D9" s="156"/>
      <c r="E9" s="156"/>
      <c r="F9" s="156"/>
      <c r="G9" s="156"/>
      <c r="H9" s="156"/>
      <c r="I9" s="156"/>
      <c r="J9" s="156"/>
      <c r="K9" s="156"/>
      <c r="L9" s="156"/>
    </row>
    <row r="10" spans="2:12" s="8" customFormat="1" ht="28.5" customHeight="1" thickBot="1" x14ac:dyDescent="0.3">
      <c r="B10" s="139" t="s">
        <v>8</v>
      </c>
      <c r="C10" s="156"/>
      <c r="D10" s="156"/>
      <c r="E10" s="156"/>
      <c r="F10" s="156"/>
      <c r="G10" s="156"/>
      <c r="H10" s="156"/>
      <c r="I10" s="156"/>
      <c r="J10" s="156"/>
      <c r="K10" s="156"/>
      <c r="L10" s="156"/>
    </row>
    <row r="11" spans="2:12" ht="8.65" customHeight="1" x14ac:dyDescent="0.25">
      <c r="B11" s="12"/>
      <c r="C11" s="12"/>
      <c r="D11" s="12"/>
      <c r="E11" s="12"/>
      <c r="F11" s="12"/>
      <c r="G11" s="12"/>
      <c r="H11" s="12"/>
      <c r="I11" s="12"/>
      <c r="J11" s="12"/>
      <c r="K11" s="12"/>
      <c r="L11" s="12"/>
    </row>
    <row r="12" spans="2:12" ht="31.15" customHeight="1" thickBot="1" x14ac:dyDescent="0.3">
      <c r="B12" s="142" t="s">
        <v>9</v>
      </c>
      <c r="C12" s="142"/>
      <c r="D12" s="142"/>
      <c r="E12" s="142"/>
      <c r="F12" s="142"/>
      <c r="G12" s="142"/>
      <c r="H12" s="142"/>
      <c r="I12" s="142"/>
      <c r="J12" s="142"/>
      <c r="K12" s="142"/>
      <c r="L12" s="142"/>
    </row>
    <row r="13" spans="2:12" s="2" customFormat="1" ht="92.45" customHeight="1" thickBot="1" x14ac:dyDescent="0.3">
      <c r="B13" s="158" t="s">
        <v>289</v>
      </c>
      <c r="C13" s="158"/>
      <c r="D13" s="158"/>
      <c r="E13" s="158"/>
      <c r="F13" s="158"/>
      <c r="G13" s="158"/>
      <c r="H13" s="158"/>
      <c r="I13" s="158"/>
      <c r="J13" s="158"/>
      <c r="K13" s="158"/>
      <c r="L13" s="158"/>
    </row>
    <row r="14" spans="2:12" ht="79.5" customHeight="1" thickBot="1" x14ac:dyDescent="0.3">
      <c r="B14" s="138" t="s">
        <v>113</v>
      </c>
      <c r="C14" s="154"/>
      <c r="D14" s="155"/>
      <c r="E14" s="155"/>
      <c r="F14" s="155"/>
      <c r="G14" s="155"/>
      <c r="H14" s="155"/>
      <c r="I14" s="155"/>
      <c r="J14" s="155"/>
      <c r="K14" s="155"/>
      <c r="L14" s="155"/>
    </row>
    <row r="15" spans="2:12" ht="79.5" customHeight="1" thickBot="1" x14ac:dyDescent="0.3">
      <c r="B15" s="138" t="s">
        <v>114</v>
      </c>
      <c r="C15" s="154"/>
      <c r="D15" s="155"/>
      <c r="E15" s="155"/>
      <c r="F15" s="155"/>
      <c r="G15" s="155"/>
      <c r="H15" s="155"/>
      <c r="I15" s="155"/>
      <c r="J15" s="155"/>
      <c r="K15" s="155"/>
      <c r="L15" s="155"/>
    </row>
    <row r="16" spans="2:12" ht="79.5" customHeight="1" thickBot="1" x14ac:dyDescent="0.3">
      <c r="B16" s="138" t="s">
        <v>115</v>
      </c>
      <c r="C16" s="154"/>
      <c r="D16" s="155"/>
      <c r="E16" s="155"/>
      <c r="F16" s="155"/>
      <c r="G16" s="155"/>
      <c r="H16" s="155"/>
      <c r="I16" s="155"/>
      <c r="J16" s="155"/>
      <c r="K16" s="155"/>
      <c r="L16" s="155"/>
    </row>
    <row r="17" spans="2:12" ht="79.5" customHeight="1" thickBot="1" x14ac:dyDescent="0.3">
      <c r="B17" s="138" t="s">
        <v>116</v>
      </c>
      <c r="C17" s="154"/>
      <c r="D17" s="155"/>
      <c r="E17" s="155"/>
      <c r="F17" s="155"/>
      <c r="G17" s="155"/>
      <c r="H17" s="155"/>
      <c r="I17" s="155"/>
      <c r="J17" s="155"/>
      <c r="K17" s="155"/>
      <c r="L17" s="155"/>
    </row>
    <row r="18" spans="2:12" x14ac:dyDescent="0.25">
      <c r="B18" s="14"/>
      <c r="C18" s="14"/>
      <c r="D18" s="14"/>
      <c r="E18" s="14"/>
      <c r="F18" s="14"/>
      <c r="G18" s="14"/>
      <c r="H18" s="14"/>
      <c r="I18" s="14"/>
      <c r="J18" s="14"/>
      <c r="K18" s="14"/>
      <c r="L18" s="14"/>
    </row>
    <row r="19" spans="2:12" x14ac:dyDescent="0.25">
      <c r="B19" s="14"/>
      <c r="C19" s="14"/>
      <c r="D19" s="14"/>
      <c r="E19" s="14"/>
      <c r="F19" s="14"/>
      <c r="G19" s="14"/>
      <c r="H19" s="14"/>
      <c r="I19" s="14"/>
      <c r="J19" s="14"/>
      <c r="K19" s="14"/>
      <c r="L19" s="14"/>
    </row>
    <row r="20" spans="2:12" x14ac:dyDescent="0.25">
      <c r="B20" s="14"/>
      <c r="C20" s="14"/>
      <c r="D20" s="14"/>
      <c r="E20" s="14"/>
      <c r="F20" s="14"/>
      <c r="G20" s="14"/>
      <c r="H20" s="14"/>
      <c r="I20" s="14"/>
      <c r="J20" s="14"/>
      <c r="K20" s="14"/>
      <c r="L20" s="14"/>
    </row>
    <row r="21" spans="2:12" x14ac:dyDescent="0.25">
      <c r="B21" s="14"/>
      <c r="C21" s="14"/>
      <c r="D21" s="14"/>
      <c r="E21" s="14"/>
      <c r="F21" s="14"/>
      <c r="G21" s="14"/>
      <c r="H21" s="14"/>
      <c r="I21" s="14"/>
      <c r="J21" s="14"/>
      <c r="K21" s="14"/>
      <c r="L21" s="14"/>
    </row>
    <row r="22" spans="2:12" x14ac:dyDescent="0.25">
      <c r="B22" s="14"/>
      <c r="C22" s="14"/>
      <c r="D22" s="14"/>
      <c r="E22" s="14"/>
      <c r="F22" s="14"/>
      <c r="G22" s="14"/>
      <c r="H22" s="14"/>
      <c r="I22" s="14"/>
      <c r="J22" s="14"/>
      <c r="K22" s="14"/>
      <c r="L22" s="14"/>
    </row>
    <row r="23" spans="2:12" x14ac:dyDescent="0.25">
      <c r="B23" s="14"/>
      <c r="C23" s="14"/>
      <c r="D23" s="14"/>
      <c r="E23" s="14"/>
      <c r="F23" s="14"/>
      <c r="G23" s="14"/>
      <c r="H23" s="14"/>
      <c r="I23" s="14"/>
      <c r="J23" s="14"/>
      <c r="K23" s="14"/>
      <c r="L23" s="14"/>
    </row>
    <row r="24" spans="2:12" x14ac:dyDescent="0.25">
      <c r="B24" s="14"/>
      <c r="C24" s="14"/>
      <c r="D24" s="14"/>
      <c r="E24" s="14"/>
      <c r="F24" s="14"/>
      <c r="G24" s="14"/>
      <c r="H24" s="14"/>
      <c r="I24" s="14"/>
      <c r="J24" s="14"/>
      <c r="K24" s="14"/>
      <c r="L24" s="14"/>
    </row>
    <row r="25" spans="2:12" x14ac:dyDescent="0.25">
      <c r="B25" s="14"/>
      <c r="C25" s="14"/>
      <c r="D25" s="14"/>
      <c r="E25" s="14"/>
      <c r="F25" s="14"/>
      <c r="G25" s="14"/>
      <c r="H25" s="14"/>
      <c r="I25" s="14"/>
      <c r="J25" s="14"/>
      <c r="K25" s="14"/>
      <c r="L25" s="14"/>
    </row>
    <row r="26" spans="2:12" x14ac:dyDescent="0.25">
      <c r="B26" s="14"/>
      <c r="C26" s="14"/>
      <c r="D26" s="14"/>
      <c r="E26" s="14"/>
      <c r="F26" s="14"/>
      <c r="G26" s="14"/>
      <c r="H26" s="14"/>
      <c r="I26" s="14"/>
      <c r="J26" s="14"/>
      <c r="K26" s="14"/>
      <c r="L26" s="14"/>
    </row>
    <row r="27" spans="2:12" x14ac:dyDescent="0.25">
      <c r="B27" s="14"/>
      <c r="C27" s="14"/>
      <c r="D27" s="14"/>
      <c r="E27" s="14"/>
      <c r="F27" s="14"/>
      <c r="G27" s="14"/>
      <c r="H27" s="14"/>
      <c r="I27" s="14"/>
      <c r="J27" s="14"/>
      <c r="K27" s="14"/>
      <c r="L27" s="14"/>
    </row>
  </sheetData>
  <sheetProtection algorithmName="SHA-512" hashValue="hIodZtHtg5RoddPC60qkX/B4OXdRXDajI3KIMYmmv4l0HwcMG54t1ekihM1EdgMIr8ejaZZoF7CsCHiJqvsYLg==" saltValue="x86z8chMOMrk0VvF4erI6A==" spinCount="100000" sheet="1" objects="1" scenarios="1"/>
  <mergeCells count="16">
    <mergeCell ref="B1:L1"/>
    <mergeCell ref="B2:L2"/>
    <mergeCell ref="C17:L17"/>
    <mergeCell ref="B3:L3"/>
    <mergeCell ref="B12:L12"/>
    <mergeCell ref="C5:L5"/>
    <mergeCell ref="C6:L6"/>
    <mergeCell ref="C7:L7"/>
    <mergeCell ref="C8:L8"/>
    <mergeCell ref="C9:L9"/>
    <mergeCell ref="C10:L10"/>
    <mergeCell ref="B4:L4"/>
    <mergeCell ref="B13:L13"/>
    <mergeCell ref="C14:L14"/>
    <mergeCell ref="C15:L15"/>
    <mergeCell ref="C16:L16"/>
  </mergeCells>
  <dataValidations count="1">
    <dataValidation operator="greaterThan" allowBlank="1" showInputMessage="1" showErrorMessage="1" sqref="C10:L10" xr:uid="{57CDD51D-1C43-4630-ACF0-AEAC0F6E2974}"/>
  </dataValidations>
  <pageMargins left="0.39370078740157483" right="0.39370078740157483" top="0.39370078740157483" bottom="0.39370078740157483" header="0.19685039370078741" footer="0"/>
  <pageSetup scale="76"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F167-A6C0-42C0-AA0F-979B2DC4E350}">
  <sheetPr codeName="Sheet3">
    <tabColor theme="8"/>
    <pageSetUpPr fitToPage="1"/>
  </sheetPr>
  <dimension ref="B1:CT105"/>
  <sheetViews>
    <sheetView showGridLines="0" showWhiteSpace="0" zoomScale="80" zoomScaleNormal="80" zoomScalePageLayoutView="90" workbookViewId="0"/>
  </sheetViews>
  <sheetFormatPr defaultColWidth="8.77734375" defaultRowHeight="15" x14ac:dyDescent="0.25"/>
  <cols>
    <col min="1" max="1" width="3.6640625" style="50" customWidth="1"/>
    <col min="2" max="2" width="5.44140625" style="14" customWidth="1"/>
    <col min="3" max="3" width="19.5546875" style="17" customWidth="1"/>
    <col min="4" max="4" width="13.109375" style="14" customWidth="1"/>
    <col min="5" max="5" width="17.21875" style="17" customWidth="1"/>
    <col min="6" max="6" width="22.44140625" style="17" customWidth="1"/>
    <col min="7" max="7" width="24.5546875" style="14" hidden="1" customWidth="1"/>
    <col min="8" max="8" width="16.109375" style="14" customWidth="1"/>
    <col min="9" max="9" width="22.33203125" style="17" customWidth="1"/>
    <col min="10" max="10" width="31.88671875" style="17" customWidth="1"/>
    <col min="11" max="11" width="15.6640625" style="50" customWidth="1"/>
    <col min="12" max="12" width="12.109375" style="50" hidden="1" customWidth="1"/>
    <col min="13" max="13" width="9.109375" style="50" hidden="1" customWidth="1"/>
    <col min="14" max="14" width="20.88671875" style="54" customWidth="1"/>
    <col min="15" max="19" width="8.77734375" style="54"/>
    <col min="20" max="94" width="8.77734375" style="112"/>
    <col min="95" max="98" width="8.77734375" style="54"/>
    <col min="99" max="16384" width="8.77734375" style="50"/>
  </cols>
  <sheetData>
    <row r="1" spans="2:98" s="49" customFormat="1" ht="39" customHeight="1" x14ac:dyDescent="0.25">
      <c r="B1" s="140" t="s">
        <v>181</v>
      </c>
      <c r="C1" s="140"/>
      <c r="D1" s="140"/>
      <c r="E1" s="140"/>
      <c r="F1" s="140"/>
      <c r="G1" s="140"/>
      <c r="H1" s="140"/>
      <c r="I1" s="140"/>
      <c r="J1" s="140"/>
      <c r="K1" s="140"/>
      <c r="L1" s="140"/>
      <c r="M1" s="140"/>
      <c r="N1" s="140"/>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row>
    <row r="2" spans="2:98" ht="11.45" customHeight="1" x14ac:dyDescent="0.4">
      <c r="B2" s="15"/>
      <c r="C2" s="16"/>
      <c r="D2" s="16"/>
      <c r="I2" s="50"/>
      <c r="J2" s="50"/>
      <c r="N2" s="50"/>
      <c r="O2" s="50"/>
      <c r="P2" s="50"/>
      <c r="Q2" s="50"/>
      <c r="R2" s="50"/>
      <c r="S2" s="5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50"/>
      <c r="CR2" s="50"/>
      <c r="CS2" s="50"/>
      <c r="CT2" s="50"/>
    </row>
    <row r="3" spans="2:98" s="51" customFormat="1" ht="291" customHeight="1" thickBot="1" x14ac:dyDescent="0.3">
      <c r="B3" s="162" t="s">
        <v>266</v>
      </c>
      <c r="C3" s="162"/>
      <c r="D3" s="162"/>
      <c r="E3" s="162"/>
      <c r="F3" s="162"/>
      <c r="G3" s="80"/>
      <c r="H3" s="80"/>
      <c r="I3" s="162" t="s">
        <v>265</v>
      </c>
      <c r="J3" s="162"/>
      <c r="K3" s="162"/>
      <c r="L3" s="162"/>
      <c r="M3" s="162"/>
      <c r="N3" s="162"/>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row>
    <row r="4" spans="2:98" s="53" customFormat="1" ht="33" customHeight="1" thickBot="1" x14ac:dyDescent="0.4">
      <c r="B4" s="12"/>
      <c r="C4" s="12"/>
      <c r="D4" s="12"/>
      <c r="E4" s="159" t="s">
        <v>149</v>
      </c>
      <c r="F4" s="160"/>
      <c r="G4" s="160"/>
      <c r="H4" s="161"/>
      <c r="I4" s="159" t="s">
        <v>287</v>
      </c>
      <c r="J4" s="160"/>
      <c r="K4" s="161"/>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row>
    <row r="5" spans="2:98" s="52" customFormat="1" ht="44.65" customHeight="1" thickBot="1" x14ac:dyDescent="0.3">
      <c r="B5" s="92" t="s">
        <v>10</v>
      </c>
      <c r="C5" s="20" t="s">
        <v>11</v>
      </c>
      <c r="D5" s="21" t="s">
        <v>117</v>
      </c>
      <c r="E5" s="21" t="s">
        <v>118</v>
      </c>
      <c r="F5" s="21" t="s">
        <v>138</v>
      </c>
      <c r="G5" s="13" t="s">
        <v>172</v>
      </c>
      <c r="H5" s="21" t="s">
        <v>148</v>
      </c>
      <c r="I5" s="21" t="s">
        <v>146</v>
      </c>
      <c r="J5" s="21" t="s">
        <v>150</v>
      </c>
      <c r="K5" s="22" t="s">
        <v>147</v>
      </c>
      <c r="L5" s="52" t="s">
        <v>179</v>
      </c>
      <c r="M5" s="48" t="s">
        <v>180</v>
      </c>
      <c r="N5" s="78" t="s">
        <v>228</v>
      </c>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c r="CH5" s="115"/>
      <c r="CI5" s="115"/>
      <c r="CJ5" s="115"/>
      <c r="CK5" s="115"/>
      <c r="CL5" s="115"/>
      <c r="CM5" s="115"/>
      <c r="CN5" s="115"/>
      <c r="CO5" s="115"/>
      <c r="CP5" s="115"/>
    </row>
    <row r="6" spans="2:98" s="52" customFormat="1" ht="24.6" customHeight="1" thickBot="1" x14ac:dyDescent="0.3">
      <c r="B6" s="89">
        <v>1</v>
      </c>
      <c r="C6" s="35"/>
      <c r="D6" s="35"/>
      <c r="E6" s="35"/>
      <c r="F6" s="35"/>
      <c r="G6" s="13" t="str">
        <f>CONCATENATE(E6,F6)</f>
        <v/>
      </c>
      <c r="H6" s="55" t="str">
        <f>_xlfn.XLOOKUP(G6,SheetData!$D$2:$D$13,SheetData!$E$2:$E$13,"")</f>
        <v/>
      </c>
      <c r="I6" s="35"/>
      <c r="J6" s="35"/>
      <c r="K6" s="56" t="str">
        <f t="shared" ref="K6:K37" si="0">IF(I6&lt;&gt;"",(IF(I6&lt;50, "GREEN",IF(I6&gt;150,"RED",IF(J6="YES","RED","AMBER")))),"")</f>
        <v/>
      </c>
      <c r="L6" s="57" t="str">
        <f t="shared" ref="L6:L37" si="1">CONCATENATE(H6,K6)</f>
        <v/>
      </c>
      <c r="M6" s="79"/>
      <c r="N6" s="56" t="str">
        <f>_xlfn.XLOOKUP(L6,SheetData!$A$11:$A$19,SheetData!$B$11:$B$19,"")</f>
        <v/>
      </c>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c r="CI6" s="115"/>
      <c r="CJ6" s="115"/>
      <c r="CK6" s="115"/>
      <c r="CL6" s="115"/>
      <c r="CM6" s="115"/>
      <c r="CN6" s="115"/>
      <c r="CO6" s="115"/>
      <c r="CP6" s="115"/>
    </row>
    <row r="7" spans="2:98" s="52" customFormat="1" ht="24.6" customHeight="1" thickBot="1" x14ac:dyDescent="0.3">
      <c r="B7" s="89">
        <v>2</v>
      </c>
      <c r="C7" s="35"/>
      <c r="D7" s="35"/>
      <c r="E7" s="35"/>
      <c r="F7" s="35"/>
      <c r="G7" s="13" t="str">
        <f t="shared" ref="G7:G70" si="2">CONCATENATE(E7,F7)</f>
        <v/>
      </c>
      <c r="H7" s="55" t="str">
        <f>_xlfn.XLOOKUP(G7,SheetData!$D$2:$D$13,SheetData!$E$2:$E$13,"")</f>
        <v/>
      </c>
      <c r="I7" s="35"/>
      <c r="J7" s="35"/>
      <c r="K7" s="56" t="str">
        <f t="shared" si="0"/>
        <v/>
      </c>
      <c r="L7" s="57" t="str">
        <f t="shared" si="1"/>
        <v/>
      </c>
      <c r="M7" s="79"/>
      <c r="N7" s="56" t="str">
        <f>_xlfn.XLOOKUP(L7,SheetData!$A$11:$A$19,SheetData!$B$11:$B$19,"")</f>
        <v/>
      </c>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row>
    <row r="8" spans="2:98" s="52" customFormat="1" ht="24.6" customHeight="1" thickBot="1" x14ac:dyDescent="0.3">
      <c r="B8" s="89">
        <v>3</v>
      </c>
      <c r="C8" s="35"/>
      <c r="D8" s="35"/>
      <c r="E8" s="35"/>
      <c r="F8" s="35"/>
      <c r="G8" s="13" t="str">
        <f t="shared" si="2"/>
        <v/>
      </c>
      <c r="H8" s="55" t="str">
        <f>_xlfn.XLOOKUP(G8,SheetData!$D$2:$D$13,SheetData!$E$2:$E$13,"")</f>
        <v/>
      </c>
      <c r="I8" s="35"/>
      <c r="J8" s="35"/>
      <c r="K8" s="56" t="str">
        <f t="shared" si="0"/>
        <v/>
      </c>
      <c r="L8" s="57" t="str">
        <f t="shared" si="1"/>
        <v/>
      </c>
      <c r="M8" s="79"/>
      <c r="N8" s="56" t="str">
        <f>_xlfn.XLOOKUP(L8,SheetData!$A$11:$A$19,SheetData!$B$11:$B$19,"")</f>
        <v/>
      </c>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row>
    <row r="9" spans="2:98" s="52" customFormat="1" ht="24.6" customHeight="1" thickBot="1" x14ac:dyDescent="0.3">
      <c r="B9" s="89">
        <v>4</v>
      </c>
      <c r="C9" s="35"/>
      <c r="D9" s="35"/>
      <c r="E9" s="35"/>
      <c r="F9" s="35"/>
      <c r="G9" s="13" t="str">
        <f t="shared" si="2"/>
        <v/>
      </c>
      <c r="H9" s="55" t="str">
        <f>_xlfn.XLOOKUP(G9,SheetData!$D$2:$D$13,SheetData!$E$2:$E$13,"")</f>
        <v/>
      </c>
      <c r="I9" s="35"/>
      <c r="J9" s="35"/>
      <c r="K9" s="56" t="str">
        <f t="shared" si="0"/>
        <v/>
      </c>
      <c r="L9" s="57" t="str">
        <f t="shared" si="1"/>
        <v/>
      </c>
      <c r="M9" s="79"/>
      <c r="N9" s="56" t="str">
        <f>_xlfn.XLOOKUP(L9,SheetData!$A$11:$A$19,SheetData!$B$11:$B$19,"")</f>
        <v/>
      </c>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row>
    <row r="10" spans="2:98" s="52" customFormat="1" ht="24.6" customHeight="1" thickBot="1" x14ac:dyDescent="0.3">
      <c r="B10" s="89">
        <v>5</v>
      </c>
      <c r="C10" s="35"/>
      <c r="D10" s="35"/>
      <c r="E10" s="35"/>
      <c r="F10" s="35"/>
      <c r="G10" s="13" t="str">
        <f t="shared" si="2"/>
        <v/>
      </c>
      <c r="H10" s="55" t="str">
        <f>_xlfn.XLOOKUP(G10,SheetData!$D$2:$D$13,SheetData!$E$2:$E$13,"")</f>
        <v/>
      </c>
      <c r="I10" s="35"/>
      <c r="J10" s="35"/>
      <c r="K10" s="56" t="str">
        <f t="shared" si="0"/>
        <v/>
      </c>
      <c r="L10" s="57" t="str">
        <f t="shared" si="1"/>
        <v/>
      </c>
      <c r="M10" s="79"/>
      <c r="N10" s="56" t="str">
        <f>_xlfn.XLOOKUP(L10,SheetData!$A$11:$A$19,SheetData!$B$11:$B$19,"")</f>
        <v/>
      </c>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row>
    <row r="11" spans="2:98" s="52" customFormat="1" ht="24.6" customHeight="1" thickBot="1" x14ac:dyDescent="0.3">
      <c r="B11" s="89">
        <v>6</v>
      </c>
      <c r="C11" s="35"/>
      <c r="D11" s="35"/>
      <c r="E11" s="35"/>
      <c r="F11" s="35"/>
      <c r="G11" s="13" t="str">
        <f t="shared" si="2"/>
        <v/>
      </c>
      <c r="H11" s="55" t="str">
        <f>_xlfn.XLOOKUP(G11,SheetData!$D$2:$D$13,SheetData!$E$2:$E$13,"")</f>
        <v/>
      </c>
      <c r="I11" s="35"/>
      <c r="J11" s="35"/>
      <c r="K11" s="56" t="str">
        <f t="shared" si="0"/>
        <v/>
      </c>
      <c r="L11" s="57" t="str">
        <f t="shared" si="1"/>
        <v/>
      </c>
      <c r="M11" s="79"/>
      <c r="N11" s="56" t="str">
        <f>_xlfn.XLOOKUP(L11,SheetData!$A$11:$A$19,SheetData!$B$11:$B$19,"")</f>
        <v/>
      </c>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row>
    <row r="12" spans="2:98" s="53" customFormat="1" ht="24.6" customHeight="1" thickBot="1" x14ac:dyDescent="0.4">
      <c r="B12" s="90">
        <v>7</v>
      </c>
      <c r="C12" s="35"/>
      <c r="D12" s="35"/>
      <c r="E12" s="35"/>
      <c r="F12" s="35"/>
      <c r="G12" s="13" t="str">
        <f t="shared" si="2"/>
        <v/>
      </c>
      <c r="H12" s="55" t="str">
        <f>_xlfn.XLOOKUP(G12,SheetData!$D$2:$D$13,SheetData!$E$2:$E$13,"")</f>
        <v/>
      </c>
      <c r="I12" s="35"/>
      <c r="J12" s="35"/>
      <c r="K12" s="56" t="str">
        <f t="shared" si="0"/>
        <v/>
      </c>
      <c r="L12" s="57" t="str">
        <f t="shared" si="1"/>
        <v/>
      </c>
      <c r="M12" s="79"/>
      <c r="N12" s="56" t="str">
        <f>_xlfn.XLOOKUP(L12,SheetData!$A$11:$A$19,SheetData!$B$11:$B$19,"")</f>
        <v/>
      </c>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c r="CO12" s="116"/>
      <c r="CP12" s="116"/>
    </row>
    <row r="13" spans="2:98" s="53" customFormat="1" ht="24.6" customHeight="1" thickBot="1" x14ac:dyDescent="0.4">
      <c r="B13" s="90">
        <v>8</v>
      </c>
      <c r="C13" s="35"/>
      <c r="D13" s="35"/>
      <c r="E13" s="35"/>
      <c r="F13" s="35"/>
      <c r="G13" s="13" t="str">
        <f t="shared" si="2"/>
        <v/>
      </c>
      <c r="H13" s="55" t="str">
        <f>_xlfn.XLOOKUP(G13,SheetData!$D$2:$D$13,SheetData!$E$2:$E$13,"")</f>
        <v/>
      </c>
      <c r="I13" s="35"/>
      <c r="J13" s="35"/>
      <c r="K13" s="56" t="str">
        <f t="shared" si="0"/>
        <v/>
      </c>
      <c r="L13" s="57" t="str">
        <f t="shared" si="1"/>
        <v/>
      </c>
      <c r="M13" s="79"/>
      <c r="N13" s="56" t="str">
        <f>_xlfn.XLOOKUP(L13,SheetData!$A$11:$A$19,SheetData!$B$11:$B$19,"")</f>
        <v/>
      </c>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row>
    <row r="14" spans="2:98" s="53" customFormat="1" ht="24.6" customHeight="1" thickBot="1" x14ac:dyDescent="0.4">
      <c r="B14" s="90">
        <v>9</v>
      </c>
      <c r="C14" s="35"/>
      <c r="D14" s="35"/>
      <c r="E14" s="35"/>
      <c r="F14" s="35"/>
      <c r="G14" s="13" t="str">
        <f t="shared" si="2"/>
        <v/>
      </c>
      <c r="H14" s="55" t="str">
        <f>_xlfn.XLOOKUP(G14,SheetData!$D$2:$D$13,SheetData!$E$2:$E$13,"")</f>
        <v/>
      </c>
      <c r="I14" s="35"/>
      <c r="J14" s="35"/>
      <c r="K14" s="56" t="str">
        <f t="shared" si="0"/>
        <v/>
      </c>
      <c r="L14" s="57" t="str">
        <f t="shared" si="1"/>
        <v/>
      </c>
      <c r="M14" s="79"/>
      <c r="N14" s="56" t="str">
        <f>_xlfn.XLOOKUP(L14,SheetData!$A$11:$A$19,SheetData!$B$11:$B$19,"")</f>
        <v/>
      </c>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row>
    <row r="15" spans="2:98" s="53" customFormat="1" ht="24.6" customHeight="1" thickBot="1" x14ac:dyDescent="0.4">
      <c r="B15" s="90">
        <v>10</v>
      </c>
      <c r="C15" s="35"/>
      <c r="D15" s="35"/>
      <c r="E15" s="35"/>
      <c r="F15" s="35"/>
      <c r="G15" s="13" t="str">
        <f t="shared" si="2"/>
        <v/>
      </c>
      <c r="H15" s="55" t="str">
        <f>_xlfn.XLOOKUP(G15,SheetData!$D$2:$D$13,SheetData!$E$2:$E$13,"")</f>
        <v/>
      </c>
      <c r="I15" s="35"/>
      <c r="J15" s="35"/>
      <c r="K15" s="56" t="str">
        <f t="shared" si="0"/>
        <v/>
      </c>
      <c r="L15" s="57" t="str">
        <f t="shared" si="1"/>
        <v/>
      </c>
      <c r="M15" s="79"/>
      <c r="N15" s="56" t="str">
        <f>_xlfn.XLOOKUP(L15,SheetData!$A$11:$A$19,SheetData!$B$11:$B$19,"")</f>
        <v/>
      </c>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6"/>
      <c r="BU15" s="116"/>
      <c r="BV15" s="116"/>
      <c r="BW15" s="116"/>
      <c r="BX15" s="116"/>
      <c r="BY15" s="116"/>
      <c r="BZ15" s="116"/>
      <c r="CA15" s="116"/>
      <c r="CB15" s="116"/>
      <c r="CC15" s="116"/>
      <c r="CD15" s="116"/>
      <c r="CE15" s="116"/>
      <c r="CF15" s="116"/>
      <c r="CG15" s="116"/>
      <c r="CH15" s="116"/>
      <c r="CI15" s="116"/>
      <c r="CJ15" s="116"/>
      <c r="CK15" s="116"/>
      <c r="CL15" s="116"/>
      <c r="CM15" s="116"/>
      <c r="CN15" s="116"/>
      <c r="CO15" s="116"/>
      <c r="CP15" s="116"/>
    </row>
    <row r="16" spans="2:98" s="53" customFormat="1" ht="24.6" customHeight="1" thickBot="1" x14ac:dyDescent="0.4">
      <c r="B16" s="90">
        <v>11</v>
      </c>
      <c r="C16" s="35"/>
      <c r="D16" s="35"/>
      <c r="E16" s="35"/>
      <c r="F16" s="35"/>
      <c r="G16" s="13" t="str">
        <f t="shared" si="2"/>
        <v/>
      </c>
      <c r="H16" s="55" t="str">
        <f>_xlfn.XLOOKUP(G16,SheetData!$D$2:$D$13,SheetData!$E$2:$E$13,"")</f>
        <v/>
      </c>
      <c r="I16" s="35"/>
      <c r="J16" s="35"/>
      <c r="K16" s="56" t="str">
        <f t="shared" si="0"/>
        <v/>
      </c>
      <c r="L16" s="57" t="str">
        <f t="shared" si="1"/>
        <v/>
      </c>
      <c r="M16" s="79"/>
      <c r="N16" s="56" t="str">
        <f>_xlfn.XLOOKUP(L16,SheetData!$A$11:$A$19,SheetData!$B$11:$B$19,"")</f>
        <v/>
      </c>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116"/>
      <c r="BZ16" s="116"/>
      <c r="CA16" s="116"/>
      <c r="CB16" s="116"/>
      <c r="CC16" s="116"/>
      <c r="CD16" s="116"/>
      <c r="CE16" s="116"/>
      <c r="CF16" s="116"/>
      <c r="CG16" s="116"/>
      <c r="CH16" s="116"/>
      <c r="CI16" s="116"/>
      <c r="CJ16" s="116"/>
      <c r="CK16" s="116"/>
      <c r="CL16" s="116"/>
      <c r="CM16" s="116"/>
      <c r="CN16" s="116"/>
      <c r="CO16" s="116"/>
      <c r="CP16" s="116"/>
    </row>
    <row r="17" spans="2:94" s="53" customFormat="1" ht="24.6" customHeight="1" thickBot="1" x14ac:dyDescent="0.4">
      <c r="B17" s="90">
        <v>12</v>
      </c>
      <c r="C17" s="35"/>
      <c r="D17" s="35"/>
      <c r="E17" s="35"/>
      <c r="F17" s="35"/>
      <c r="G17" s="13" t="str">
        <f t="shared" si="2"/>
        <v/>
      </c>
      <c r="H17" s="55" t="str">
        <f>_xlfn.XLOOKUP(G17,SheetData!$D$2:$D$13,SheetData!$E$2:$E$13,"")</f>
        <v/>
      </c>
      <c r="I17" s="35"/>
      <c r="J17" s="35"/>
      <c r="K17" s="56" t="str">
        <f t="shared" si="0"/>
        <v/>
      </c>
      <c r="L17" s="57" t="str">
        <f t="shared" si="1"/>
        <v/>
      </c>
      <c r="M17" s="79"/>
      <c r="N17" s="56" t="str">
        <f>_xlfn.XLOOKUP(L17,SheetData!$A$11:$A$19,SheetData!$B$11:$B$19,"")</f>
        <v/>
      </c>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row>
    <row r="18" spans="2:94" s="53" customFormat="1" ht="24.6" customHeight="1" thickBot="1" x14ac:dyDescent="0.4">
      <c r="B18" s="90">
        <v>13</v>
      </c>
      <c r="C18" s="35"/>
      <c r="D18" s="35"/>
      <c r="E18" s="35"/>
      <c r="F18" s="35"/>
      <c r="G18" s="13" t="str">
        <f t="shared" si="2"/>
        <v/>
      </c>
      <c r="H18" s="55" t="str">
        <f>_xlfn.XLOOKUP(G18,SheetData!$D$2:$D$13,SheetData!$E$2:$E$13,"")</f>
        <v/>
      </c>
      <c r="I18" s="35"/>
      <c r="J18" s="35"/>
      <c r="K18" s="56" t="str">
        <f t="shared" si="0"/>
        <v/>
      </c>
      <c r="L18" s="57" t="str">
        <f t="shared" si="1"/>
        <v/>
      </c>
      <c r="M18" s="79"/>
      <c r="N18" s="56" t="str">
        <f>_xlfn.XLOOKUP(L18,SheetData!$A$11:$A$19,SheetData!$B$11:$B$19,"")</f>
        <v/>
      </c>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c r="CK18" s="116"/>
      <c r="CL18" s="116"/>
      <c r="CM18" s="116"/>
      <c r="CN18" s="116"/>
      <c r="CO18" s="116"/>
      <c r="CP18" s="116"/>
    </row>
    <row r="19" spans="2:94" s="53" customFormat="1" ht="24.6" customHeight="1" thickBot="1" x14ac:dyDescent="0.4">
      <c r="B19" s="90">
        <v>14</v>
      </c>
      <c r="C19" s="35"/>
      <c r="D19" s="35"/>
      <c r="E19" s="35"/>
      <c r="F19" s="35"/>
      <c r="G19" s="13" t="str">
        <f t="shared" si="2"/>
        <v/>
      </c>
      <c r="H19" s="55" t="str">
        <f>_xlfn.XLOOKUP(G19,SheetData!$D$2:$D$13,SheetData!$E$2:$E$13,"")</f>
        <v/>
      </c>
      <c r="I19" s="35"/>
      <c r="J19" s="35"/>
      <c r="K19" s="56" t="str">
        <f t="shared" si="0"/>
        <v/>
      </c>
      <c r="L19" s="57" t="str">
        <f t="shared" si="1"/>
        <v/>
      </c>
      <c r="M19" s="79"/>
      <c r="N19" s="56" t="str">
        <f>_xlfn.XLOOKUP(L19,SheetData!$A$11:$A$19,SheetData!$B$11:$B$19,"")</f>
        <v/>
      </c>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116"/>
      <c r="CG19" s="116"/>
      <c r="CH19" s="116"/>
      <c r="CI19" s="116"/>
      <c r="CJ19" s="116"/>
      <c r="CK19" s="116"/>
      <c r="CL19" s="116"/>
      <c r="CM19" s="116"/>
      <c r="CN19" s="116"/>
      <c r="CO19" s="116"/>
      <c r="CP19" s="116"/>
    </row>
    <row r="20" spans="2:94" s="53" customFormat="1" ht="24.6" customHeight="1" thickBot="1" x14ac:dyDescent="0.4">
      <c r="B20" s="90">
        <v>15</v>
      </c>
      <c r="C20" s="35"/>
      <c r="D20" s="35"/>
      <c r="E20" s="35"/>
      <c r="F20" s="35"/>
      <c r="G20" s="13" t="str">
        <f t="shared" si="2"/>
        <v/>
      </c>
      <c r="H20" s="55" t="str">
        <f>_xlfn.XLOOKUP(G20,SheetData!$D$2:$D$13,SheetData!$E$2:$E$13,"")</f>
        <v/>
      </c>
      <c r="I20" s="35"/>
      <c r="J20" s="35"/>
      <c r="K20" s="56" t="str">
        <f t="shared" si="0"/>
        <v/>
      </c>
      <c r="L20" s="57" t="str">
        <f t="shared" si="1"/>
        <v/>
      </c>
      <c r="M20" s="79"/>
      <c r="N20" s="56" t="str">
        <f>_xlfn.XLOOKUP(L20,SheetData!$A$11:$A$19,SheetData!$B$11:$B$19,"")</f>
        <v/>
      </c>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16"/>
      <c r="CL20" s="116"/>
      <c r="CM20" s="116"/>
      <c r="CN20" s="116"/>
      <c r="CO20" s="116"/>
      <c r="CP20" s="116"/>
    </row>
    <row r="21" spans="2:94" s="53" customFormat="1" ht="24.6" customHeight="1" thickBot="1" x14ac:dyDescent="0.4">
      <c r="B21" s="90">
        <v>16</v>
      </c>
      <c r="C21" s="35"/>
      <c r="D21" s="35"/>
      <c r="E21" s="35"/>
      <c r="F21" s="35"/>
      <c r="G21" s="13" t="str">
        <f t="shared" si="2"/>
        <v/>
      </c>
      <c r="H21" s="55" t="str">
        <f>_xlfn.XLOOKUP(G21,SheetData!$D$2:$D$13,SheetData!$E$2:$E$13,"")</f>
        <v/>
      </c>
      <c r="I21" s="35"/>
      <c r="J21" s="35"/>
      <c r="K21" s="56" t="str">
        <f t="shared" si="0"/>
        <v/>
      </c>
      <c r="L21" s="57" t="str">
        <f t="shared" si="1"/>
        <v/>
      </c>
      <c r="M21" s="79"/>
      <c r="N21" s="56" t="str">
        <f>_xlfn.XLOOKUP(L21,SheetData!$A$11:$A$19,SheetData!$B$11:$B$19,"")</f>
        <v/>
      </c>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116"/>
      <c r="CN21" s="116"/>
      <c r="CO21" s="116"/>
      <c r="CP21" s="116"/>
    </row>
    <row r="22" spans="2:94" s="53" customFormat="1" ht="24.6" customHeight="1" thickBot="1" x14ac:dyDescent="0.4">
      <c r="B22" s="90">
        <v>17</v>
      </c>
      <c r="C22" s="35"/>
      <c r="D22" s="35"/>
      <c r="E22" s="35"/>
      <c r="F22" s="35"/>
      <c r="G22" s="13" t="str">
        <f t="shared" si="2"/>
        <v/>
      </c>
      <c r="H22" s="55" t="str">
        <f>_xlfn.XLOOKUP(G22,SheetData!$D$2:$D$13,SheetData!$E$2:$E$13,"")</f>
        <v/>
      </c>
      <c r="I22" s="35"/>
      <c r="J22" s="35"/>
      <c r="K22" s="56" t="str">
        <f t="shared" si="0"/>
        <v/>
      </c>
      <c r="L22" s="57" t="str">
        <f t="shared" si="1"/>
        <v/>
      </c>
      <c r="M22" s="79"/>
      <c r="N22" s="56" t="str">
        <f>_xlfn.XLOOKUP(L22,SheetData!$A$11:$A$19,SheetData!$B$11:$B$19,"")</f>
        <v/>
      </c>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c r="CK22" s="116"/>
      <c r="CL22" s="116"/>
      <c r="CM22" s="116"/>
      <c r="CN22" s="116"/>
      <c r="CO22" s="116"/>
      <c r="CP22" s="116"/>
    </row>
    <row r="23" spans="2:94" s="53" customFormat="1" ht="24.6" customHeight="1" thickBot="1" x14ac:dyDescent="0.4">
      <c r="B23" s="90">
        <v>18</v>
      </c>
      <c r="C23" s="35"/>
      <c r="D23" s="35"/>
      <c r="E23" s="35"/>
      <c r="F23" s="35"/>
      <c r="G23" s="13" t="str">
        <f t="shared" si="2"/>
        <v/>
      </c>
      <c r="H23" s="55" t="str">
        <f>_xlfn.XLOOKUP(G23,SheetData!$D$2:$D$13,SheetData!$E$2:$E$13,"")</f>
        <v/>
      </c>
      <c r="I23" s="35"/>
      <c r="J23" s="35"/>
      <c r="K23" s="56" t="str">
        <f t="shared" si="0"/>
        <v/>
      </c>
      <c r="L23" s="57" t="str">
        <f t="shared" si="1"/>
        <v/>
      </c>
      <c r="M23" s="79"/>
      <c r="N23" s="56" t="str">
        <f>_xlfn.XLOOKUP(L23,SheetData!$A$11:$A$19,SheetData!$B$11:$B$19,"")</f>
        <v/>
      </c>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16"/>
      <c r="CL23" s="116"/>
      <c r="CM23" s="116"/>
      <c r="CN23" s="116"/>
      <c r="CO23" s="116"/>
      <c r="CP23" s="116"/>
    </row>
    <row r="24" spans="2:94" s="53" customFormat="1" ht="24.6" customHeight="1" thickBot="1" x14ac:dyDescent="0.4">
      <c r="B24" s="90">
        <v>19</v>
      </c>
      <c r="C24" s="35"/>
      <c r="D24" s="35"/>
      <c r="E24" s="35"/>
      <c r="F24" s="35"/>
      <c r="G24" s="13" t="str">
        <f t="shared" si="2"/>
        <v/>
      </c>
      <c r="H24" s="55" t="str">
        <f>_xlfn.XLOOKUP(G24,SheetData!$D$2:$D$13,SheetData!$E$2:$E$13,"")</f>
        <v/>
      </c>
      <c r="I24" s="35"/>
      <c r="J24" s="35"/>
      <c r="K24" s="56" t="str">
        <f t="shared" si="0"/>
        <v/>
      </c>
      <c r="L24" s="57" t="str">
        <f t="shared" si="1"/>
        <v/>
      </c>
      <c r="M24" s="79"/>
      <c r="N24" s="56" t="str">
        <f>_xlfn.XLOOKUP(L24,SheetData!$A$11:$A$19,SheetData!$B$11:$B$19,"")</f>
        <v/>
      </c>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116"/>
      <c r="BZ24" s="116"/>
      <c r="CA24" s="116"/>
      <c r="CB24" s="116"/>
      <c r="CC24" s="116"/>
      <c r="CD24" s="116"/>
      <c r="CE24" s="116"/>
      <c r="CF24" s="116"/>
      <c r="CG24" s="116"/>
      <c r="CH24" s="116"/>
      <c r="CI24" s="116"/>
      <c r="CJ24" s="116"/>
      <c r="CK24" s="116"/>
      <c r="CL24" s="116"/>
      <c r="CM24" s="116"/>
      <c r="CN24" s="116"/>
      <c r="CO24" s="116"/>
      <c r="CP24" s="116"/>
    </row>
    <row r="25" spans="2:94" s="53" customFormat="1" ht="24.6" customHeight="1" thickBot="1" x14ac:dyDescent="0.4">
      <c r="B25" s="90">
        <v>20</v>
      </c>
      <c r="C25" s="35"/>
      <c r="D25" s="35"/>
      <c r="E25" s="35"/>
      <c r="F25" s="35"/>
      <c r="G25" s="13" t="str">
        <f t="shared" si="2"/>
        <v/>
      </c>
      <c r="H25" s="55" t="str">
        <f>_xlfn.XLOOKUP(G25,SheetData!$D$2:$D$13,SheetData!$E$2:$E$13,"")</f>
        <v/>
      </c>
      <c r="I25" s="35"/>
      <c r="J25" s="35"/>
      <c r="K25" s="56" t="str">
        <f t="shared" si="0"/>
        <v/>
      </c>
      <c r="L25" s="57" t="str">
        <f t="shared" si="1"/>
        <v/>
      </c>
      <c r="M25" s="79"/>
      <c r="N25" s="56" t="str">
        <f>_xlfn.XLOOKUP(L25,SheetData!$A$11:$A$19,SheetData!$B$11:$B$19,"")</f>
        <v/>
      </c>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c r="CK25" s="116"/>
      <c r="CL25" s="116"/>
      <c r="CM25" s="116"/>
      <c r="CN25" s="116"/>
      <c r="CO25" s="116"/>
      <c r="CP25" s="116"/>
    </row>
    <row r="26" spans="2:94" s="53" customFormat="1" ht="24.6" customHeight="1" thickBot="1" x14ac:dyDescent="0.4">
      <c r="B26" s="90">
        <v>21</v>
      </c>
      <c r="C26" s="35"/>
      <c r="D26" s="35"/>
      <c r="E26" s="35"/>
      <c r="F26" s="35"/>
      <c r="G26" s="13" t="str">
        <f t="shared" si="2"/>
        <v/>
      </c>
      <c r="H26" s="55" t="str">
        <f>_xlfn.XLOOKUP(G26,SheetData!$D$2:$D$13,SheetData!$E$2:$E$13,"")</f>
        <v/>
      </c>
      <c r="I26" s="35"/>
      <c r="J26" s="35"/>
      <c r="K26" s="56" t="str">
        <f t="shared" si="0"/>
        <v/>
      </c>
      <c r="L26" s="57" t="str">
        <f t="shared" si="1"/>
        <v/>
      </c>
      <c r="M26" s="79"/>
      <c r="N26" s="56" t="str">
        <f>_xlfn.XLOOKUP(L26,SheetData!$A$11:$A$19,SheetData!$B$11:$B$19,"")</f>
        <v/>
      </c>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c r="BN26" s="116"/>
      <c r="BO26" s="116"/>
      <c r="BP26" s="116"/>
      <c r="BQ26" s="116"/>
      <c r="BR26" s="116"/>
      <c r="BS26" s="116"/>
      <c r="BT26" s="116"/>
      <c r="BU26" s="116"/>
      <c r="BV26" s="116"/>
      <c r="BW26" s="116"/>
      <c r="BX26" s="116"/>
      <c r="BY26" s="116"/>
      <c r="BZ26" s="116"/>
      <c r="CA26" s="116"/>
      <c r="CB26" s="116"/>
      <c r="CC26" s="116"/>
      <c r="CD26" s="116"/>
      <c r="CE26" s="116"/>
      <c r="CF26" s="116"/>
      <c r="CG26" s="116"/>
      <c r="CH26" s="116"/>
      <c r="CI26" s="116"/>
      <c r="CJ26" s="116"/>
      <c r="CK26" s="116"/>
      <c r="CL26" s="116"/>
      <c r="CM26" s="116"/>
      <c r="CN26" s="116"/>
      <c r="CO26" s="116"/>
      <c r="CP26" s="116"/>
    </row>
    <row r="27" spans="2:94" s="53" customFormat="1" ht="24.6" customHeight="1" thickBot="1" x14ac:dyDescent="0.4">
      <c r="B27" s="90">
        <v>22</v>
      </c>
      <c r="C27" s="35"/>
      <c r="D27" s="35"/>
      <c r="E27" s="35"/>
      <c r="F27" s="35"/>
      <c r="G27" s="13" t="str">
        <f t="shared" si="2"/>
        <v/>
      </c>
      <c r="H27" s="55" t="str">
        <f>_xlfn.XLOOKUP(G27,SheetData!$D$2:$D$13,SheetData!$E$2:$E$13,"")</f>
        <v/>
      </c>
      <c r="I27" s="35"/>
      <c r="J27" s="35"/>
      <c r="K27" s="56" t="str">
        <f t="shared" si="0"/>
        <v/>
      </c>
      <c r="L27" s="57" t="str">
        <f t="shared" si="1"/>
        <v/>
      </c>
      <c r="M27" s="79"/>
      <c r="N27" s="56" t="str">
        <f>_xlfn.XLOOKUP(L27,SheetData!$A$11:$A$19,SheetData!$B$11:$B$19,"")</f>
        <v/>
      </c>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116"/>
      <c r="BZ27" s="116"/>
      <c r="CA27" s="116"/>
      <c r="CB27" s="116"/>
      <c r="CC27" s="116"/>
      <c r="CD27" s="116"/>
      <c r="CE27" s="116"/>
      <c r="CF27" s="116"/>
      <c r="CG27" s="116"/>
      <c r="CH27" s="116"/>
      <c r="CI27" s="116"/>
      <c r="CJ27" s="116"/>
      <c r="CK27" s="116"/>
      <c r="CL27" s="116"/>
      <c r="CM27" s="116"/>
      <c r="CN27" s="116"/>
      <c r="CO27" s="116"/>
      <c r="CP27" s="116"/>
    </row>
    <row r="28" spans="2:94" s="53" customFormat="1" ht="24.6" customHeight="1" thickBot="1" x14ac:dyDescent="0.4">
      <c r="B28" s="90">
        <v>23</v>
      </c>
      <c r="C28" s="35"/>
      <c r="D28" s="35"/>
      <c r="E28" s="35"/>
      <c r="F28" s="35"/>
      <c r="G28" s="13" t="str">
        <f t="shared" si="2"/>
        <v/>
      </c>
      <c r="H28" s="55" t="str">
        <f>_xlfn.XLOOKUP(G28,SheetData!$D$2:$D$13,SheetData!$E$2:$E$13,"")</f>
        <v/>
      </c>
      <c r="I28" s="35"/>
      <c r="J28" s="35"/>
      <c r="K28" s="56" t="str">
        <f t="shared" si="0"/>
        <v/>
      </c>
      <c r="L28" s="57" t="str">
        <f t="shared" si="1"/>
        <v/>
      </c>
      <c r="M28" s="79"/>
      <c r="N28" s="56" t="str">
        <f>_xlfn.XLOOKUP(L28,SheetData!$A$11:$A$19,SheetData!$B$11:$B$19,"")</f>
        <v/>
      </c>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116"/>
      <c r="BZ28" s="116"/>
      <c r="CA28" s="116"/>
      <c r="CB28" s="116"/>
      <c r="CC28" s="116"/>
      <c r="CD28" s="116"/>
      <c r="CE28" s="116"/>
      <c r="CF28" s="116"/>
      <c r="CG28" s="116"/>
      <c r="CH28" s="116"/>
      <c r="CI28" s="116"/>
      <c r="CJ28" s="116"/>
      <c r="CK28" s="116"/>
      <c r="CL28" s="116"/>
      <c r="CM28" s="116"/>
      <c r="CN28" s="116"/>
      <c r="CO28" s="116"/>
      <c r="CP28" s="116"/>
    </row>
    <row r="29" spans="2:94" s="53" customFormat="1" ht="24.6" customHeight="1" thickBot="1" x14ac:dyDescent="0.4">
      <c r="B29" s="90">
        <v>24</v>
      </c>
      <c r="C29" s="35"/>
      <c r="D29" s="35"/>
      <c r="E29" s="35"/>
      <c r="F29" s="35"/>
      <c r="G29" s="13" t="str">
        <f t="shared" si="2"/>
        <v/>
      </c>
      <c r="H29" s="55" t="str">
        <f>_xlfn.XLOOKUP(G29,SheetData!$D$2:$D$13,SheetData!$E$2:$E$13,"")</f>
        <v/>
      </c>
      <c r="I29" s="35"/>
      <c r="J29" s="35"/>
      <c r="K29" s="56" t="str">
        <f t="shared" si="0"/>
        <v/>
      </c>
      <c r="L29" s="57" t="str">
        <f t="shared" si="1"/>
        <v/>
      </c>
      <c r="M29" s="79"/>
      <c r="N29" s="56" t="str">
        <f>_xlfn.XLOOKUP(L29,SheetData!$A$11:$A$19,SheetData!$B$11:$B$19,"")</f>
        <v/>
      </c>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N29" s="116"/>
      <c r="CO29" s="116"/>
      <c r="CP29" s="116"/>
    </row>
    <row r="30" spans="2:94" s="53" customFormat="1" ht="24.6" customHeight="1" thickBot="1" x14ac:dyDescent="0.4">
      <c r="B30" s="90">
        <v>25</v>
      </c>
      <c r="C30" s="35"/>
      <c r="D30" s="35"/>
      <c r="E30" s="35"/>
      <c r="F30" s="35"/>
      <c r="G30" s="13" t="str">
        <f t="shared" si="2"/>
        <v/>
      </c>
      <c r="H30" s="55" t="str">
        <f>_xlfn.XLOOKUP(G30,SheetData!$D$2:$D$13,SheetData!$E$2:$E$13,"")</f>
        <v/>
      </c>
      <c r="I30" s="35"/>
      <c r="J30" s="35"/>
      <c r="K30" s="56" t="str">
        <f t="shared" si="0"/>
        <v/>
      </c>
      <c r="L30" s="57" t="str">
        <f t="shared" si="1"/>
        <v/>
      </c>
      <c r="M30" s="79"/>
      <c r="N30" s="56" t="str">
        <f>_xlfn.XLOOKUP(L30,SheetData!$A$11:$A$19,SheetData!$B$11:$B$19,"")</f>
        <v/>
      </c>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6"/>
      <c r="CA30" s="116"/>
      <c r="CB30" s="116"/>
      <c r="CC30" s="116"/>
      <c r="CD30" s="116"/>
      <c r="CE30" s="116"/>
      <c r="CF30" s="116"/>
      <c r="CG30" s="116"/>
      <c r="CH30" s="116"/>
      <c r="CI30" s="116"/>
      <c r="CJ30" s="116"/>
      <c r="CK30" s="116"/>
      <c r="CL30" s="116"/>
      <c r="CM30" s="116"/>
      <c r="CN30" s="116"/>
      <c r="CO30" s="116"/>
      <c r="CP30" s="116"/>
    </row>
    <row r="31" spans="2:94" s="53" customFormat="1" ht="24.6" customHeight="1" thickBot="1" x14ac:dyDescent="0.4">
      <c r="B31" s="90">
        <v>26</v>
      </c>
      <c r="C31" s="35"/>
      <c r="D31" s="35"/>
      <c r="E31" s="35"/>
      <c r="F31" s="35"/>
      <c r="G31" s="13" t="str">
        <f t="shared" si="2"/>
        <v/>
      </c>
      <c r="H31" s="55" t="str">
        <f>_xlfn.XLOOKUP(G31,SheetData!$D$2:$D$13,SheetData!$E$2:$E$13,"")</f>
        <v/>
      </c>
      <c r="I31" s="35"/>
      <c r="J31" s="35"/>
      <c r="K31" s="56" t="str">
        <f t="shared" si="0"/>
        <v/>
      </c>
      <c r="L31" s="57" t="str">
        <f t="shared" si="1"/>
        <v/>
      </c>
      <c r="M31" s="79"/>
      <c r="N31" s="56" t="str">
        <f>_xlfn.XLOOKUP(L31,SheetData!$A$11:$A$19,SheetData!$B$11:$B$19,"")</f>
        <v/>
      </c>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6"/>
      <c r="CD31" s="116"/>
      <c r="CE31" s="116"/>
      <c r="CF31" s="116"/>
      <c r="CG31" s="116"/>
      <c r="CH31" s="116"/>
      <c r="CI31" s="116"/>
      <c r="CJ31" s="116"/>
      <c r="CK31" s="116"/>
      <c r="CL31" s="116"/>
      <c r="CM31" s="116"/>
      <c r="CN31" s="116"/>
      <c r="CO31" s="116"/>
      <c r="CP31" s="116"/>
    </row>
    <row r="32" spans="2:94" s="53" customFormat="1" ht="24.6" customHeight="1" thickBot="1" x14ac:dyDescent="0.4">
      <c r="B32" s="90">
        <v>27</v>
      </c>
      <c r="C32" s="35"/>
      <c r="D32" s="35"/>
      <c r="E32" s="35"/>
      <c r="F32" s="35"/>
      <c r="G32" s="13" t="str">
        <f t="shared" si="2"/>
        <v/>
      </c>
      <c r="H32" s="55" t="str">
        <f>_xlfn.XLOOKUP(G32,SheetData!$D$2:$D$13,SheetData!$E$2:$E$13,"")</f>
        <v/>
      </c>
      <c r="I32" s="35"/>
      <c r="J32" s="35"/>
      <c r="K32" s="56" t="str">
        <f t="shared" si="0"/>
        <v/>
      </c>
      <c r="L32" s="57" t="str">
        <f t="shared" si="1"/>
        <v/>
      </c>
      <c r="M32" s="79"/>
      <c r="N32" s="56" t="str">
        <f>_xlfn.XLOOKUP(L32,SheetData!$A$11:$A$19,SheetData!$B$11:$B$19,"")</f>
        <v/>
      </c>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6"/>
      <c r="BU32" s="116"/>
      <c r="BV32" s="116"/>
      <c r="BW32" s="116"/>
      <c r="BX32" s="116"/>
      <c r="BY32" s="116"/>
      <c r="BZ32" s="116"/>
      <c r="CA32" s="116"/>
      <c r="CB32" s="116"/>
      <c r="CC32" s="116"/>
      <c r="CD32" s="116"/>
      <c r="CE32" s="116"/>
      <c r="CF32" s="116"/>
      <c r="CG32" s="116"/>
      <c r="CH32" s="116"/>
      <c r="CI32" s="116"/>
      <c r="CJ32" s="116"/>
      <c r="CK32" s="116"/>
      <c r="CL32" s="116"/>
      <c r="CM32" s="116"/>
      <c r="CN32" s="116"/>
      <c r="CO32" s="116"/>
      <c r="CP32" s="116"/>
    </row>
    <row r="33" spans="2:94" s="53" customFormat="1" ht="24.6" customHeight="1" thickBot="1" x14ac:dyDescent="0.4">
      <c r="B33" s="90">
        <v>28</v>
      </c>
      <c r="C33" s="35"/>
      <c r="D33" s="35"/>
      <c r="E33" s="35"/>
      <c r="F33" s="35"/>
      <c r="G33" s="13" t="str">
        <f t="shared" si="2"/>
        <v/>
      </c>
      <c r="H33" s="55" t="str">
        <f>_xlfn.XLOOKUP(G33,SheetData!$D$2:$D$13,SheetData!$E$2:$E$13,"")</f>
        <v/>
      </c>
      <c r="I33" s="35"/>
      <c r="J33" s="35"/>
      <c r="K33" s="56" t="str">
        <f t="shared" si="0"/>
        <v/>
      </c>
      <c r="L33" s="57" t="str">
        <f t="shared" si="1"/>
        <v/>
      </c>
      <c r="M33" s="79"/>
      <c r="N33" s="56" t="str">
        <f>_xlfn.XLOOKUP(L33,SheetData!$A$11:$A$19,SheetData!$B$11:$B$19,"")</f>
        <v/>
      </c>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6"/>
      <c r="CD33" s="116"/>
      <c r="CE33" s="116"/>
      <c r="CF33" s="116"/>
      <c r="CG33" s="116"/>
      <c r="CH33" s="116"/>
      <c r="CI33" s="116"/>
      <c r="CJ33" s="116"/>
      <c r="CK33" s="116"/>
      <c r="CL33" s="116"/>
      <c r="CM33" s="116"/>
      <c r="CN33" s="116"/>
      <c r="CO33" s="116"/>
      <c r="CP33" s="116"/>
    </row>
    <row r="34" spans="2:94" s="53" customFormat="1" ht="24.6" customHeight="1" thickBot="1" x14ac:dyDescent="0.4">
      <c r="B34" s="90">
        <v>29</v>
      </c>
      <c r="C34" s="35"/>
      <c r="D34" s="35"/>
      <c r="E34" s="35"/>
      <c r="F34" s="35"/>
      <c r="G34" s="13" t="str">
        <f t="shared" si="2"/>
        <v/>
      </c>
      <c r="H34" s="55" t="str">
        <f>_xlfn.XLOOKUP(G34,SheetData!$D$2:$D$13,SheetData!$E$2:$E$13,"")</f>
        <v/>
      </c>
      <c r="I34" s="35"/>
      <c r="J34" s="35"/>
      <c r="K34" s="56" t="str">
        <f t="shared" si="0"/>
        <v/>
      </c>
      <c r="L34" s="57" t="str">
        <f t="shared" si="1"/>
        <v/>
      </c>
      <c r="M34" s="79"/>
      <c r="N34" s="56" t="str">
        <f>_xlfn.XLOOKUP(L34,SheetData!$A$11:$A$19,SheetData!$B$11:$B$19,"")</f>
        <v/>
      </c>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6"/>
      <c r="BQ34" s="116"/>
      <c r="BR34" s="116"/>
      <c r="BS34" s="116"/>
      <c r="BT34" s="116"/>
      <c r="BU34" s="116"/>
      <c r="BV34" s="116"/>
      <c r="BW34" s="116"/>
      <c r="BX34" s="116"/>
      <c r="BY34" s="116"/>
      <c r="BZ34" s="116"/>
      <c r="CA34" s="116"/>
      <c r="CB34" s="116"/>
      <c r="CC34" s="116"/>
      <c r="CD34" s="116"/>
      <c r="CE34" s="116"/>
      <c r="CF34" s="116"/>
      <c r="CG34" s="116"/>
      <c r="CH34" s="116"/>
      <c r="CI34" s="116"/>
      <c r="CJ34" s="116"/>
      <c r="CK34" s="116"/>
      <c r="CL34" s="116"/>
      <c r="CM34" s="116"/>
      <c r="CN34" s="116"/>
      <c r="CO34" s="116"/>
      <c r="CP34" s="116"/>
    </row>
    <row r="35" spans="2:94" s="53" customFormat="1" ht="24.6" customHeight="1" thickBot="1" x14ac:dyDescent="0.4">
      <c r="B35" s="90">
        <v>30</v>
      </c>
      <c r="C35" s="35"/>
      <c r="D35" s="35"/>
      <c r="E35" s="35"/>
      <c r="F35" s="35"/>
      <c r="G35" s="13" t="str">
        <f t="shared" si="2"/>
        <v/>
      </c>
      <c r="H35" s="55" t="str">
        <f>_xlfn.XLOOKUP(G35,SheetData!$D$2:$D$13,SheetData!$E$2:$E$13,"")</f>
        <v/>
      </c>
      <c r="I35" s="35"/>
      <c r="J35" s="35"/>
      <c r="K35" s="56" t="str">
        <f t="shared" si="0"/>
        <v/>
      </c>
      <c r="L35" s="57" t="str">
        <f t="shared" si="1"/>
        <v/>
      </c>
      <c r="M35" s="79"/>
      <c r="N35" s="56" t="str">
        <f>_xlfn.XLOOKUP(L35,SheetData!$A$11:$A$19,SheetData!$B$11:$B$19,"")</f>
        <v/>
      </c>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6"/>
      <c r="BU35" s="116"/>
      <c r="BV35" s="116"/>
      <c r="BW35" s="116"/>
      <c r="BX35" s="116"/>
      <c r="BY35" s="116"/>
      <c r="BZ35" s="116"/>
      <c r="CA35" s="116"/>
      <c r="CB35" s="116"/>
      <c r="CC35" s="116"/>
      <c r="CD35" s="116"/>
      <c r="CE35" s="116"/>
      <c r="CF35" s="116"/>
      <c r="CG35" s="116"/>
      <c r="CH35" s="116"/>
      <c r="CI35" s="116"/>
      <c r="CJ35" s="116"/>
      <c r="CK35" s="116"/>
      <c r="CL35" s="116"/>
      <c r="CM35" s="116"/>
      <c r="CN35" s="116"/>
      <c r="CO35" s="116"/>
      <c r="CP35" s="116"/>
    </row>
    <row r="36" spans="2:94" s="53" customFormat="1" ht="24.6" customHeight="1" thickBot="1" x14ac:dyDescent="0.4">
      <c r="B36" s="90">
        <v>31</v>
      </c>
      <c r="C36" s="35"/>
      <c r="D36" s="35"/>
      <c r="E36" s="35"/>
      <c r="F36" s="35"/>
      <c r="G36" s="13" t="str">
        <f t="shared" si="2"/>
        <v/>
      </c>
      <c r="H36" s="55" t="str">
        <f>_xlfn.XLOOKUP(G36,SheetData!$D$2:$D$13,SheetData!$E$2:$E$13,"")</f>
        <v/>
      </c>
      <c r="I36" s="35"/>
      <c r="J36" s="35"/>
      <c r="K36" s="56" t="str">
        <f t="shared" si="0"/>
        <v/>
      </c>
      <c r="L36" s="57" t="str">
        <f t="shared" si="1"/>
        <v/>
      </c>
      <c r="M36" s="79"/>
      <c r="N36" s="56" t="str">
        <f>_xlfn.XLOOKUP(L36,SheetData!$A$11:$A$19,SheetData!$B$11:$B$19,"")</f>
        <v/>
      </c>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6"/>
      <c r="CA36" s="116"/>
      <c r="CB36" s="116"/>
      <c r="CC36" s="116"/>
      <c r="CD36" s="116"/>
      <c r="CE36" s="116"/>
      <c r="CF36" s="116"/>
      <c r="CG36" s="116"/>
      <c r="CH36" s="116"/>
      <c r="CI36" s="116"/>
      <c r="CJ36" s="116"/>
      <c r="CK36" s="116"/>
      <c r="CL36" s="116"/>
      <c r="CM36" s="116"/>
      <c r="CN36" s="116"/>
      <c r="CO36" s="116"/>
      <c r="CP36" s="116"/>
    </row>
    <row r="37" spans="2:94" s="53" customFormat="1" ht="24.6" customHeight="1" thickBot="1" x14ac:dyDescent="0.4">
      <c r="B37" s="90">
        <v>32</v>
      </c>
      <c r="C37" s="35"/>
      <c r="D37" s="35"/>
      <c r="E37" s="35"/>
      <c r="F37" s="35"/>
      <c r="G37" s="13" t="str">
        <f t="shared" si="2"/>
        <v/>
      </c>
      <c r="H37" s="55" t="str">
        <f>_xlfn.XLOOKUP(G37,SheetData!$D$2:$D$13,SheetData!$E$2:$E$13,"")</f>
        <v/>
      </c>
      <c r="I37" s="35"/>
      <c r="J37" s="35"/>
      <c r="K37" s="56" t="str">
        <f t="shared" si="0"/>
        <v/>
      </c>
      <c r="L37" s="57" t="str">
        <f t="shared" si="1"/>
        <v/>
      </c>
      <c r="M37" s="79"/>
      <c r="N37" s="56" t="str">
        <f>_xlfn.XLOOKUP(L37,SheetData!$A$11:$A$19,SheetData!$B$11:$B$19,"")</f>
        <v/>
      </c>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16"/>
      <c r="CA37" s="116"/>
      <c r="CB37" s="116"/>
      <c r="CC37" s="116"/>
      <c r="CD37" s="116"/>
      <c r="CE37" s="116"/>
      <c r="CF37" s="116"/>
      <c r="CG37" s="116"/>
      <c r="CH37" s="116"/>
      <c r="CI37" s="116"/>
      <c r="CJ37" s="116"/>
      <c r="CK37" s="116"/>
      <c r="CL37" s="116"/>
      <c r="CM37" s="116"/>
      <c r="CN37" s="116"/>
      <c r="CO37" s="116"/>
      <c r="CP37" s="116"/>
    </row>
    <row r="38" spans="2:94" s="53" customFormat="1" ht="24.6" customHeight="1" thickBot="1" x14ac:dyDescent="0.4">
      <c r="B38" s="90">
        <v>33</v>
      </c>
      <c r="C38" s="35"/>
      <c r="D38" s="35"/>
      <c r="E38" s="35"/>
      <c r="F38" s="35"/>
      <c r="G38" s="13" t="str">
        <f t="shared" si="2"/>
        <v/>
      </c>
      <c r="H38" s="55" t="str">
        <f>_xlfn.XLOOKUP(G38,SheetData!$D$2:$D$13,SheetData!$E$2:$E$13,"")</f>
        <v/>
      </c>
      <c r="I38" s="35"/>
      <c r="J38" s="35"/>
      <c r="K38" s="56" t="str">
        <f t="shared" ref="K38:K69" si="3">IF(I38&lt;&gt;"",(IF(I38&lt;50, "GREEN",IF(I38&gt;150,"RED",IF(J38="YES","RED","AMBER")))),"")</f>
        <v/>
      </c>
      <c r="L38" s="57" t="str">
        <f t="shared" ref="L38:L69" si="4">CONCATENATE(H38,K38)</f>
        <v/>
      </c>
      <c r="M38" s="79"/>
      <c r="N38" s="56" t="str">
        <f>_xlfn.XLOOKUP(L38,SheetData!$A$11:$A$19,SheetData!$B$11:$B$19,"")</f>
        <v/>
      </c>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6"/>
      <c r="CD38" s="116"/>
      <c r="CE38" s="116"/>
      <c r="CF38" s="116"/>
      <c r="CG38" s="116"/>
      <c r="CH38" s="116"/>
      <c r="CI38" s="116"/>
      <c r="CJ38" s="116"/>
      <c r="CK38" s="116"/>
      <c r="CL38" s="116"/>
      <c r="CM38" s="116"/>
      <c r="CN38" s="116"/>
      <c r="CO38" s="116"/>
      <c r="CP38" s="116"/>
    </row>
    <row r="39" spans="2:94" s="53" customFormat="1" ht="24.6" customHeight="1" thickBot="1" x14ac:dyDescent="0.4">
      <c r="B39" s="90">
        <v>34</v>
      </c>
      <c r="C39" s="35"/>
      <c r="D39" s="35"/>
      <c r="E39" s="35"/>
      <c r="F39" s="35"/>
      <c r="G39" s="13" t="str">
        <f t="shared" si="2"/>
        <v/>
      </c>
      <c r="H39" s="55" t="str">
        <f>_xlfn.XLOOKUP(G39,SheetData!$D$2:$D$13,SheetData!$E$2:$E$13,"")</f>
        <v/>
      </c>
      <c r="I39" s="35"/>
      <c r="J39" s="35"/>
      <c r="K39" s="56" t="str">
        <f t="shared" si="3"/>
        <v/>
      </c>
      <c r="L39" s="57" t="str">
        <f t="shared" si="4"/>
        <v/>
      </c>
      <c r="M39" s="79"/>
      <c r="N39" s="56" t="str">
        <f>_xlfn.XLOOKUP(L39,SheetData!$A$11:$A$19,SheetData!$B$11:$B$19,"")</f>
        <v/>
      </c>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6"/>
      <c r="BU39" s="116"/>
      <c r="BV39" s="116"/>
      <c r="BW39" s="116"/>
      <c r="BX39" s="116"/>
      <c r="BY39" s="116"/>
      <c r="BZ39" s="116"/>
      <c r="CA39" s="116"/>
      <c r="CB39" s="116"/>
      <c r="CC39" s="116"/>
      <c r="CD39" s="116"/>
      <c r="CE39" s="116"/>
      <c r="CF39" s="116"/>
      <c r="CG39" s="116"/>
      <c r="CH39" s="116"/>
      <c r="CI39" s="116"/>
      <c r="CJ39" s="116"/>
      <c r="CK39" s="116"/>
      <c r="CL39" s="116"/>
      <c r="CM39" s="116"/>
      <c r="CN39" s="116"/>
      <c r="CO39" s="116"/>
      <c r="CP39" s="116"/>
    </row>
    <row r="40" spans="2:94" s="53" customFormat="1" ht="24.6" customHeight="1" thickBot="1" x14ac:dyDescent="0.4">
      <c r="B40" s="90">
        <v>35</v>
      </c>
      <c r="C40" s="35"/>
      <c r="D40" s="35"/>
      <c r="E40" s="35"/>
      <c r="F40" s="35"/>
      <c r="G40" s="13" t="str">
        <f t="shared" si="2"/>
        <v/>
      </c>
      <c r="H40" s="55" t="str">
        <f>_xlfn.XLOOKUP(G40,SheetData!$D$2:$D$13,SheetData!$E$2:$E$13,"")</f>
        <v/>
      </c>
      <c r="I40" s="35"/>
      <c r="J40" s="35"/>
      <c r="K40" s="56" t="str">
        <f t="shared" si="3"/>
        <v/>
      </c>
      <c r="L40" s="57" t="str">
        <f t="shared" si="4"/>
        <v/>
      </c>
      <c r="M40" s="79"/>
      <c r="N40" s="56" t="str">
        <f>_xlfn.XLOOKUP(L40,SheetData!$A$11:$A$19,SheetData!$B$11:$B$19,"")</f>
        <v/>
      </c>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6"/>
      <c r="BU40" s="116"/>
      <c r="BV40" s="116"/>
      <c r="BW40" s="116"/>
      <c r="BX40" s="116"/>
      <c r="BY40" s="116"/>
      <c r="BZ40" s="116"/>
      <c r="CA40" s="116"/>
      <c r="CB40" s="116"/>
      <c r="CC40" s="116"/>
      <c r="CD40" s="116"/>
      <c r="CE40" s="116"/>
      <c r="CF40" s="116"/>
      <c r="CG40" s="116"/>
      <c r="CH40" s="116"/>
      <c r="CI40" s="116"/>
      <c r="CJ40" s="116"/>
      <c r="CK40" s="116"/>
      <c r="CL40" s="116"/>
      <c r="CM40" s="116"/>
      <c r="CN40" s="116"/>
      <c r="CO40" s="116"/>
      <c r="CP40" s="116"/>
    </row>
    <row r="41" spans="2:94" s="53" customFormat="1" ht="24.6" customHeight="1" thickBot="1" x14ac:dyDescent="0.4">
      <c r="B41" s="90">
        <v>36</v>
      </c>
      <c r="C41" s="35"/>
      <c r="D41" s="35"/>
      <c r="E41" s="35"/>
      <c r="F41" s="35"/>
      <c r="G41" s="13" t="str">
        <f t="shared" si="2"/>
        <v/>
      </c>
      <c r="H41" s="55" t="str">
        <f>_xlfn.XLOOKUP(G41,SheetData!$D$2:$D$13,SheetData!$E$2:$E$13,"")</f>
        <v/>
      </c>
      <c r="I41" s="35"/>
      <c r="J41" s="35"/>
      <c r="K41" s="56" t="str">
        <f t="shared" si="3"/>
        <v/>
      </c>
      <c r="L41" s="57" t="str">
        <f t="shared" si="4"/>
        <v/>
      </c>
      <c r="M41" s="79"/>
      <c r="N41" s="56" t="str">
        <f>_xlfn.XLOOKUP(L41,SheetData!$A$11:$A$19,SheetData!$B$11:$B$19,"")</f>
        <v/>
      </c>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c r="BN41" s="116"/>
      <c r="BO41" s="116"/>
      <c r="BP41" s="116"/>
      <c r="BQ41" s="116"/>
      <c r="BR41" s="116"/>
      <c r="BS41" s="116"/>
      <c r="BT41" s="116"/>
      <c r="BU41" s="116"/>
      <c r="BV41" s="116"/>
      <c r="BW41" s="116"/>
      <c r="BX41" s="116"/>
      <c r="BY41" s="116"/>
      <c r="BZ41" s="116"/>
      <c r="CA41" s="116"/>
      <c r="CB41" s="116"/>
      <c r="CC41" s="116"/>
      <c r="CD41" s="116"/>
      <c r="CE41" s="116"/>
      <c r="CF41" s="116"/>
      <c r="CG41" s="116"/>
      <c r="CH41" s="116"/>
      <c r="CI41" s="116"/>
      <c r="CJ41" s="116"/>
      <c r="CK41" s="116"/>
      <c r="CL41" s="116"/>
      <c r="CM41" s="116"/>
      <c r="CN41" s="116"/>
      <c r="CO41" s="116"/>
      <c r="CP41" s="116"/>
    </row>
    <row r="42" spans="2:94" s="53" customFormat="1" ht="24.6" customHeight="1" thickBot="1" x14ac:dyDescent="0.4">
      <c r="B42" s="90">
        <v>37</v>
      </c>
      <c r="C42" s="35"/>
      <c r="D42" s="35"/>
      <c r="E42" s="35"/>
      <c r="F42" s="35"/>
      <c r="G42" s="13" t="str">
        <f t="shared" si="2"/>
        <v/>
      </c>
      <c r="H42" s="55" t="str">
        <f>_xlfn.XLOOKUP(G42,SheetData!$D$2:$D$13,SheetData!$E$2:$E$13,"")</f>
        <v/>
      </c>
      <c r="I42" s="35"/>
      <c r="J42" s="35"/>
      <c r="K42" s="56" t="str">
        <f t="shared" si="3"/>
        <v/>
      </c>
      <c r="L42" s="57" t="str">
        <f t="shared" si="4"/>
        <v/>
      </c>
      <c r="M42" s="79"/>
      <c r="N42" s="56" t="str">
        <f>_xlfn.XLOOKUP(L42,SheetData!$A$11:$A$19,SheetData!$B$11:$B$19,"")</f>
        <v/>
      </c>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c r="BK42" s="116"/>
      <c r="BL42" s="116"/>
      <c r="BM42" s="116"/>
      <c r="BN42" s="116"/>
      <c r="BO42" s="116"/>
      <c r="BP42" s="116"/>
      <c r="BQ42" s="116"/>
      <c r="BR42" s="116"/>
      <c r="BS42" s="116"/>
      <c r="BT42" s="116"/>
      <c r="BU42" s="116"/>
      <c r="BV42" s="116"/>
      <c r="BW42" s="116"/>
      <c r="BX42" s="116"/>
      <c r="BY42" s="116"/>
      <c r="BZ42" s="116"/>
      <c r="CA42" s="116"/>
      <c r="CB42" s="116"/>
      <c r="CC42" s="116"/>
      <c r="CD42" s="116"/>
      <c r="CE42" s="116"/>
      <c r="CF42" s="116"/>
      <c r="CG42" s="116"/>
      <c r="CH42" s="116"/>
      <c r="CI42" s="116"/>
      <c r="CJ42" s="116"/>
      <c r="CK42" s="116"/>
      <c r="CL42" s="116"/>
      <c r="CM42" s="116"/>
      <c r="CN42" s="116"/>
      <c r="CO42" s="116"/>
      <c r="CP42" s="116"/>
    </row>
    <row r="43" spans="2:94" s="53" customFormat="1" ht="24.6" customHeight="1" thickBot="1" x14ac:dyDescent="0.4">
      <c r="B43" s="90">
        <v>38</v>
      </c>
      <c r="C43" s="35"/>
      <c r="D43" s="35"/>
      <c r="E43" s="35"/>
      <c r="F43" s="35"/>
      <c r="G43" s="13" t="str">
        <f t="shared" si="2"/>
        <v/>
      </c>
      <c r="H43" s="55" t="str">
        <f>_xlfn.XLOOKUP(G43,SheetData!$D$2:$D$13,SheetData!$E$2:$E$13,"")</f>
        <v/>
      </c>
      <c r="I43" s="35"/>
      <c r="J43" s="35"/>
      <c r="K43" s="56" t="str">
        <f t="shared" si="3"/>
        <v/>
      </c>
      <c r="L43" s="57" t="str">
        <f t="shared" si="4"/>
        <v/>
      </c>
      <c r="M43" s="79"/>
      <c r="N43" s="56" t="str">
        <f>_xlfn.XLOOKUP(L43,SheetData!$A$11:$A$19,SheetData!$B$11:$B$19,"")</f>
        <v/>
      </c>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6"/>
      <c r="BU43" s="116"/>
      <c r="BV43" s="116"/>
      <c r="BW43" s="116"/>
      <c r="BX43" s="116"/>
      <c r="BY43" s="116"/>
      <c r="BZ43" s="116"/>
      <c r="CA43" s="116"/>
      <c r="CB43" s="116"/>
      <c r="CC43" s="116"/>
      <c r="CD43" s="116"/>
      <c r="CE43" s="116"/>
      <c r="CF43" s="116"/>
      <c r="CG43" s="116"/>
      <c r="CH43" s="116"/>
      <c r="CI43" s="116"/>
      <c r="CJ43" s="116"/>
      <c r="CK43" s="116"/>
      <c r="CL43" s="116"/>
      <c r="CM43" s="116"/>
      <c r="CN43" s="116"/>
      <c r="CO43" s="116"/>
      <c r="CP43" s="116"/>
    </row>
    <row r="44" spans="2:94" s="53" customFormat="1" ht="24.6" customHeight="1" thickBot="1" x14ac:dyDescent="0.4">
      <c r="B44" s="90">
        <v>39</v>
      </c>
      <c r="C44" s="35"/>
      <c r="D44" s="35"/>
      <c r="E44" s="35"/>
      <c r="F44" s="35"/>
      <c r="G44" s="13" t="str">
        <f t="shared" si="2"/>
        <v/>
      </c>
      <c r="H44" s="55" t="str">
        <f>_xlfn.XLOOKUP(G44,SheetData!$D$2:$D$13,SheetData!$E$2:$E$13,"")</f>
        <v/>
      </c>
      <c r="I44" s="35"/>
      <c r="J44" s="35"/>
      <c r="K44" s="56" t="str">
        <f t="shared" si="3"/>
        <v/>
      </c>
      <c r="L44" s="57" t="str">
        <f t="shared" si="4"/>
        <v/>
      </c>
      <c r="M44" s="79"/>
      <c r="N44" s="56" t="str">
        <f>_xlfn.XLOOKUP(L44,SheetData!$A$11:$A$19,SheetData!$B$11:$B$19,"")</f>
        <v/>
      </c>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6"/>
      <c r="BU44" s="116"/>
      <c r="BV44" s="116"/>
      <c r="BW44" s="116"/>
      <c r="BX44" s="116"/>
      <c r="BY44" s="116"/>
      <c r="BZ44" s="116"/>
      <c r="CA44" s="116"/>
      <c r="CB44" s="116"/>
      <c r="CC44" s="116"/>
      <c r="CD44" s="116"/>
      <c r="CE44" s="116"/>
      <c r="CF44" s="116"/>
      <c r="CG44" s="116"/>
      <c r="CH44" s="116"/>
      <c r="CI44" s="116"/>
      <c r="CJ44" s="116"/>
      <c r="CK44" s="116"/>
      <c r="CL44" s="116"/>
      <c r="CM44" s="116"/>
      <c r="CN44" s="116"/>
      <c r="CO44" s="116"/>
      <c r="CP44" s="116"/>
    </row>
    <row r="45" spans="2:94" s="53" customFormat="1" ht="24.6" customHeight="1" thickBot="1" x14ac:dyDescent="0.4">
      <c r="B45" s="90">
        <v>40</v>
      </c>
      <c r="C45" s="35"/>
      <c r="D45" s="35"/>
      <c r="E45" s="35"/>
      <c r="F45" s="35"/>
      <c r="G45" s="13" t="str">
        <f t="shared" si="2"/>
        <v/>
      </c>
      <c r="H45" s="55" t="str">
        <f>_xlfn.XLOOKUP(G45,SheetData!$D$2:$D$13,SheetData!$E$2:$E$13,"")</f>
        <v/>
      </c>
      <c r="I45" s="35"/>
      <c r="J45" s="35"/>
      <c r="K45" s="56" t="str">
        <f t="shared" si="3"/>
        <v/>
      </c>
      <c r="L45" s="57" t="str">
        <f t="shared" si="4"/>
        <v/>
      </c>
      <c r="M45" s="79"/>
      <c r="N45" s="56" t="str">
        <f>_xlfn.XLOOKUP(L45,SheetData!$A$11:$A$19,SheetData!$B$11:$B$19,"")</f>
        <v/>
      </c>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16"/>
      <c r="BY45" s="116"/>
      <c r="BZ45" s="116"/>
      <c r="CA45" s="116"/>
      <c r="CB45" s="116"/>
      <c r="CC45" s="116"/>
      <c r="CD45" s="116"/>
      <c r="CE45" s="116"/>
      <c r="CF45" s="116"/>
      <c r="CG45" s="116"/>
      <c r="CH45" s="116"/>
      <c r="CI45" s="116"/>
      <c r="CJ45" s="116"/>
      <c r="CK45" s="116"/>
      <c r="CL45" s="116"/>
      <c r="CM45" s="116"/>
      <c r="CN45" s="116"/>
      <c r="CO45" s="116"/>
      <c r="CP45" s="116"/>
    </row>
    <row r="46" spans="2:94" s="53" customFormat="1" ht="24.6" customHeight="1" thickBot="1" x14ac:dyDescent="0.4">
      <c r="B46" s="90">
        <v>41</v>
      </c>
      <c r="C46" s="35"/>
      <c r="D46" s="35"/>
      <c r="E46" s="35"/>
      <c r="F46" s="35"/>
      <c r="G46" s="13" t="str">
        <f t="shared" si="2"/>
        <v/>
      </c>
      <c r="H46" s="55" t="str">
        <f>_xlfn.XLOOKUP(G46,SheetData!$D$2:$D$13,SheetData!$E$2:$E$13,"")</f>
        <v/>
      </c>
      <c r="I46" s="35"/>
      <c r="J46" s="35"/>
      <c r="K46" s="56" t="str">
        <f t="shared" si="3"/>
        <v/>
      </c>
      <c r="L46" s="57" t="str">
        <f t="shared" si="4"/>
        <v/>
      </c>
      <c r="M46" s="79"/>
      <c r="N46" s="56" t="str">
        <f>_xlfn.XLOOKUP(L46,SheetData!$A$11:$A$19,SheetData!$B$11:$B$19,"")</f>
        <v/>
      </c>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6"/>
      <c r="BU46" s="116"/>
      <c r="BV46" s="116"/>
      <c r="BW46" s="116"/>
      <c r="BX46" s="116"/>
      <c r="BY46" s="116"/>
      <c r="BZ46" s="116"/>
      <c r="CA46" s="116"/>
      <c r="CB46" s="116"/>
      <c r="CC46" s="116"/>
      <c r="CD46" s="116"/>
      <c r="CE46" s="116"/>
      <c r="CF46" s="116"/>
      <c r="CG46" s="116"/>
      <c r="CH46" s="116"/>
      <c r="CI46" s="116"/>
      <c r="CJ46" s="116"/>
      <c r="CK46" s="116"/>
      <c r="CL46" s="116"/>
      <c r="CM46" s="116"/>
      <c r="CN46" s="116"/>
      <c r="CO46" s="116"/>
      <c r="CP46" s="116"/>
    </row>
    <row r="47" spans="2:94" s="53" customFormat="1" ht="24.6" customHeight="1" thickBot="1" x14ac:dyDescent="0.4">
      <c r="B47" s="90">
        <v>42</v>
      </c>
      <c r="C47" s="35"/>
      <c r="D47" s="35"/>
      <c r="E47" s="35"/>
      <c r="F47" s="35"/>
      <c r="G47" s="13" t="str">
        <f t="shared" si="2"/>
        <v/>
      </c>
      <c r="H47" s="55" t="str">
        <f>_xlfn.XLOOKUP(G47,SheetData!$D$2:$D$13,SheetData!$E$2:$E$13,"")</f>
        <v/>
      </c>
      <c r="I47" s="35"/>
      <c r="J47" s="35"/>
      <c r="K47" s="56" t="str">
        <f t="shared" si="3"/>
        <v/>
      </c>
      <c r="L47" s="57" t="str">
        <f t="shared" si="4"/>
        <v/>
      </c>
      <c r="M47" s="79"/>
      <c r="N47" s="56" t="str">
        <f>_xlfn.XLOOKUP(L47,SheetData!$A$11:$A$19,SheetData!$B$11:$B$19,"")</f>
        <v/>
      </c>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6"/>
      <c r="BU47" s="116"/>
      <c r="BV47" s="116"/>
      <c r="BW47" s="116"/>
      <c r="BX47" s="116"/>
      <c r="BY47" s="116"/>
      <c r="BZ47" s="116"/>
      <c r="CA47" s="116"/>
      <c r="CB47" s="116"/>
      <c r="CC47" s="116"/>
      <c r="CD47" s="116"/>
      <c r="CE47" s="116"/>
      <c r="CF47" s="116"/>
      <c r="CG47" s="116"/>
      <c r="CH47" s="116"/>
      <c r="CI47" s="116"/>
      <c r="CJ47" s="116"/>
      <c r="CK47" s="116"/>
      <c r="CL47" s="116"/>
      <c r="CM47" s="116"/>
      <c r="CN47" s="116"/>
      <c r="CO47" s="116"/>
      <c r="CP47" s="116"/>
    </row>
    <row r="48" spans="2:94" s="53" customFormat="1" ht="24.6" customHeight="1" thickBot="1" x14ac:dyDescent="0.4">
      <c r="B48" s="90">
        <v>43</v>
      </c>
      <c r="C48" s="35"/>
      <c r="D48" s="35"/>
      <c r="E48" s="35"/>
      <c r="F48" s="35"/>
      <c r="G48" s="13" t="str">
        <f t="shared" si="2"/>
        <v/>
      </c>
      <c r="H48" s="55" t="str">
        <f>_xlfn.XLOOKUP(G48,SheetData!$D$2:$D$13,SheetData!$E$2:$E$13,"")</f>
        <v/>
      </c>
      <c r="I48" s="35"/>
      <c r="J48" s="35"/>
      <c r="K48" s="56" t="str">
        <f t="shared" si="3"/>
        <v/>
      </c>
      <c r="L48" s="57" t="str">
        <f t="shared" si="4"/>
        <v/>
      </c>
      <c r="M48" s="79"/>
      <c r="N48" s="56" t="str">
        <f>_xlfn.XLOOKUP(L48,SheetData!$A$11:$A$19,SheetData!$B$11:$B$19,"")</f>
        <v/>
      </c>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16"/>
      <c r="BX48" s="116"/>
      <c r="BY48" s="116"/>
      <c r="BZ48" s="116"/>
      <c r="CA48" s="116"/>
      <c r="CB48" s="116"/>
      <c r="CC48" s="116"/>
      <c r="CD48" s="116"/>
      <c r="CE48" s="116"/>
      <c r="CF48" s="116"/>
      <c r="CG48" s="116"/>
      <c r="CH48" s="116"/>
      <c r="CI48" s="116"/>
      <c r="CJ48" s="116"/>
      <c r="CK48" s="116"/>
      <c r="CL48" s="116"/>
      <c r="CM48" s="116"/>
      <c r="CN48" s="116"/>
      <c r="CO48" s="116"/>
      <c r="CP48" s="116"/>
    </row>
    <row r="49" spans="2:94" s="53" customFormat="1" ht="24.6" customHeight="1" thickBot="1" x14ac:dyDescent="0.4">
      <c r="B49" s="90">
        <v>44</v>
      </c>
      <c r="C49" s="35"/>
      <c r="D49" s="35"/>
      <c r="E49" s="35"/>
      <c r="F49" s="35"/>
      <c r="G49" s="13" t="str">
        <f t="shared" si="2"/>
        <v/>
      </c>
      <c r="H49" s="55" t="str">
        <f>_xlfn.XLOOKUP(G49,SheetData!$D$2:$D$13,SheetData!$E$2:$E$13,"")</f>
        <v/>
      </c>
      <c r="I49" s="35"/>
      <c r="J49" s="35"/>
      <c r="K49" s="56" t="str">
        <f t="shared" si="3"/>
        <v/>
      </c>
      <c r="L49" s="57" t="str">
        <f t="shared" si="4"/>
        <v/>
      </c>
      <c r="M49" s="79"/>
      <c r="N49" s="56" t="str">
        <f>_xlfn.XLOOKUP(L49,SheetData!$A$11:$A$19,SheetData!$B$11:$B$19,"")</f>
        <v/>
      </c>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6"/>
      <c r="BQ49" s="116"/>
      <c r="BR49" s="116"/>
      <c r="BS49" s="116"/>
      <c r="BT49" s="116"/>
      <c r="BU49" s="116"/>
      <c r="BV49" s="116"/>
      <c r="BW49" s="116"/>
      <c r="BX49" s="116"/>
      <c r="BY49" s="116"/>
      <c r="BZ49" s="116"/>
      <c r="CA49" s="116"/>
      <c r="CB49" s="116"/>
      <c r="CC49" s="116"/>
      <c r="CD49" s="116"/>
      <c r="CE49" s="116"/>
      <c r="CF49" s="116"/>
      <c r="CG49" s="116"/>
      <c r="CH49" s="116"/>
      <c r="CI49" s="116"/>
      <c r="CJ49" s="116"/>
      <c r="CK49" s="116"/>
      <c r="CL49" s="116"/>
      <c r="CM49" s="116"/>
      <c r="CN49" s="116"/>
      <c r="CO49" s="116"/>
      <c r="CP49" s="116"/>
    </row>
    <row r="50" spans="2:94" s="53" customFormat="1" ht="24.6" customHeight="1" thickBot="1" x14ac:dyDescent="0.4">
      <c r="B50" s="90">
        <v>45</v>
      </c>
      <c r="C50" s="35"/>
      <c r="D50" s="35"/>
      <c r="E50" s="35"/>
      <c r="F50" s="35"/>
      <c r="G50" s="13" t="str">
        <f t="shared" si="2"/>
        <v/>
      </c>
      <c r="H50" s="55" t="str">
        <f>_xlfn.XLOOKUP(G50,SheetData!$D$2:$D$13,SheetData!$E$2:$E$13,"")</f>
        <v/>
      </c>
      <c r="I50" s="35"/>
      <c r="J50" s="35"/>
      <c r="K50" s="56" t="str">
        <f t="shared" si="3"/>
        <v/>
      </c>
      <c r="L50" s="57" t="str">
        <f t="shared" si="4"/>
        <v/>
      </c>
      <c r="M50" s="79"/>
      <c r="N50" s="56" t="str">
        <f>_xlfn.XLOOKUP(L50,SheetData!$A$11:$A$19,SheetData!$B$11:$B$19,"")</f>
        <v/>
      </c>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6"/>
      <c r="CD50" s="116"/>
      <c r="CE50" s="116"/>
      <c r="CF50" s="116"/>
      <c r="CG50" s="116"/>
      <c r="CH50" s="116"/>
      <c r="CI50" s="116"/>
      <c r="CJ50" s="116"/>
      <c r="CK50" s="116"/>
      <c r="CL50" s="116"/>
      <c r="CM50" s="116"/>
      <c r="CN50" s="116"/>
      <c r="CO50" s="116"/>
      <c r="CP50" s="116"/>
    </row>
    <row r="51" spans="2:94" s="53" customFormat="1" ht="24.6" customHeight="1" thickBot="1" x14ac:dyDescent="0.4">
      <c r="B51" s="90">
        <v>46</v>
      </c>
      <c r="C51" s="35"/>
      <c r="D51" s="35"/>
      <c r="E51" s="35"/>
      <c r="F51" s="35"/>
      <c r="G51" s="13" t="str">
        <f t="shared" si="2"/>
        <v/>
      </c>
      <c r="H51" s="55" t="str">
        <f>_xlfn.XLOOKUP(G51,SheetData!$D$2:$D$13,SheetData!$E$2:$E$13,"")</f>
        <v/>
      </c>
      <c r="I51" s="35"/>
      <c r="J51" s="35"/>
      <c r="K51" s="56" t="str">
        <f t="shared" si="3"/>
        <v/>
      </c>
      <c r="L51" s="57" t="str">
        <f t="shared" si="4"/>
        <v/>
      </c>
      <c r="M51" s="79"/>
      <c r="N51" s="56" t="str">
        <f>_xlfn.XLOOKUP(L51,SheetData!$A$11:$A$19,SheetData!$B$11:$B$19,"")</f>
        <v/>
      </c>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6"/>
      <c r="BR51" s="116"/>
      <c r="BS51" s="116"/>
      <c r="BT51" s="116"/>
      <c r="BU51" s="116"/>
      <c r="BV51" s="116"/>
      <c r="BW51" s="116"/>
      <c r="BX51" s="116"/>
      <c r="BY51" s="116"/>
      <c r="BZ51" s="116"/>
      <c r="CA51" s="116"/>
      <c r="CB51" s="116"/>
      <c r="CC51" s="116"/>
      <c r="CD51" s="116"/>
      <c r="CE51" s="116"/>
      <c r="CF51" s="116"/>
      <c r="CG51" s="116"/>
      <c r="CH51" s="116"/>
      <c r="CI51" s="116"/>
      <c r="CJ51" s="116"/>
      <c r="CK51" s="116"/>
      <c r="CL51" s="116"/>
      <c r="CM51" s="116"/>
      <c r="CN51" s="116"/>
      <c r="CO51" s="116"/>
      <c r="CP51" s="116"/>
    </row>
    <row r="52" spans="2:94" s="53" customFormat="1" ht="24.6" customHeight="1" thickBot="1" x14ac:dyDescent="0.4">
      <c r="B52" s="90">
        <v>47</v>
      </c>
      <c r="C52" s="35"/>
      <c r="D52" s="35"/>
      <c r="E52" s="35"/>
      <c r="F52" s="35"/>
      <c r="G52" s="13" t="str">
        <f t="shared" si="2"/>
        <v/>
      </c>
      <c r="H52" s="55" t="str">
        <f>_xlfn.XLOOKUP(G52,SheetData!$D$2:$D$13,SheetData!$E$2:$E$13,"")</f>
        <v/>
      </c>
      <c r="I52" s="35"/>
      <c r="J52" s="35"/>
      <c r="K52" s="56" t="str">
        <f t="shared" si="3"/>
        <v/>
      </c>
      <c r="L52" s="57" t="str">
        <f t="shared" si="4"/>
        <v/>
      </c>
      <c r="M52" s="79"/>
      <c r="N52" s="56" t="str">
        <f>_xlfn.XLOOKUP(L52,SheetData!$A$11:$A$19,SheetData!$B$11:$B$19,"")</f>
        <v/>
      </c>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row>
    <row r="53" spans="2:94" s="53" customFormat="1" ht="24.6" customHeight="1" thickBot="1" x14ac:dyDescent="0.4">
      <c r="B53" s="90">
        <v>48</v>
      </c>
      <c r="C53" s="35"/>
      <c r="D53" s="35"/>
      <c r="E53" s="35"/>
      <c r="F53" s="35"/>
      <c r="G53" s="13" t="str">
        <f t="shared" si="2"/>
        <v/>
      </c>
      <c r="H53" s="55" t="str">
        <f>_xlfn.XLOOKUP(G53,SheetData!$D$2:$D$13,SheetData!$E$2:$E$13,"")</f>
        <v/>
      </c>
      <c r="I53" s="35"/>
      <c r="J53" s="35"/>
      <c r="K53" s="56" t="str">
        <f t="shared" si="3"/>
        <v/>
      </c>
      <c r="L53" s="57" t="str">
        <f t="shared" si="4"/>
        <v/>
      </c>
      <c r="M53" s="79"/>
      <c r="N53" s="56" t="str">
        <f>_xlfn.XLOOKUP(L53,SheetData!$A$11:$A$19,SheetData!$B$11:$B$19,"")</f>
        <v/>
      </c>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16"/>
      <c r="BZ53" s="116"/>
      <c r="CA53" s="116"/>
      <c r="CB53" s="116"/>
      <c r="CC53" s="116"/>
      <c r="CD53" s="116"/>
      <c r="CE53" s="116"/>
      <c r="CF53" s="116"/>
      <c r="CG53" s="116"/>
      <c r="CH53" s="116"/>
      <c r="CI53" s="116"/>
      <c r="CJ53" s="116"/>
      <c r="CK53" s="116"/>
      <c r="CL53" s="116"/>
      <c r="CM53" s="116"/>
      <c r="CN53" s="116"/>
      <c r="CO53" s="116"/>
      <c r="CP53" s="116"/>
    </row>
    <row r="54" spans="2:94" s="53" customFormat="1" ht="24.6" customHeight="1" thickBot="1" x14ac:dyDescent="0.4">
      <c r="B54" s="90">
        <v>49</v>
      </c>
      <c r="C54" s="35"/>
      <c r="D54" s="35"/>
      <c r="E54" s="35"/>
      <c r="F54" s="35"/>
      <c r="G54" s="13" t="str">
        <f t="shared" si="2"/>
        <v/>
      </c>
      <c r="H54" s="55" t="str">
        <f>_xlfn.XLOOKUP(G54,SheetData!$D$2:$D$13,SheetData!$E$2:$E$13,"")</f>
        <v/>
      </c>
      <c r="I54" s="35"/>
      <c r="J54" s="35"/>
      <c r="K54" s="56" t="str">
        <f t="shared" si="3"/>
        <v/>
      </c>
      <c r="L54" s="57" t="str">
        <f t="shared" si="4"/>
        <v/>
      </c>
      <c r="M54" s="79"/>
      <c r="N54" s="56" t="str">
        <f>_xlfn.XLOOKUP(L54,SheetData!$A$11:$A$19,SheetData!$B$11:$B$19,"")</f>
        <v/>
      </c>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6"/>
      <c r="CD54" s="116"/>
      <c r="CE54" s="116"/>
      <c r="CF54" s="116"/>
      <c r="CG54" s="116"/>
      <c r="CH54" s="116"/>
      <c r="CI54" s="116"/>
      <c r="CJ54" s="116"/>
      <c r="CK54" s="116"/>
      <c r="CL54" s="116"/>
      <c r="CM54" s="116"/>
      <c r="CN54" s="116"/>
      <c r="CO54" s="116"/>
      <c r="CP54" s="116"/>
    </row>
    <row r="55" spans="2:94" s="53" customFormat="1" ht="24.6" customHeight="1" thickBot="1" x14ac:dyDescent="0.4">
      <c r="B55" s="90">
        <v>50</v>
      </c>
      <c r="C55" s="35"/>
      <c r="D55" s="35"/>
      <c r="E55" s="35"/>
      <c r="F55" s="35"/>
      <c r="G55" s="13" t="str">
        <f t="shared" si="2"/>
        <v/>
      </c>
      <c r="H55" s="55" t="str">
        <f>_xlfn.XLOOKUP(G55,SheetData!$D$2:$D$13,SheetData!$E$2:$E$13,"")</f>
        <v/>
      </c>
      <c r="I55" s="35"/>
      <c r="J55" s="35"/>
      <c r="K55" s="56" t="str">
        <f t="shared" si="3"/>
        <v/>
      </c>
      <c r="L55" s="57" t="str">
        <f t="shared" si="4"/>
        <v/>
      </c>
      <c r="M55" s="79"/>
      <c r="N55" s="56" t="str">
        <f>_xlfn.XLOOKUP(L55,SheetData!$A$11:$A$19,SheetData!$B$11:$B$19,"")</f>
        <v/>
      </c>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6"/>
      <c r="BU55" s="116"/>
      <c r="BV55" s="116"/>
      <c r="BW55" s="116"/>
      <c r="BX55" s="116"/>
      <c r="BY55" s="116"/>
      <c r="BZ55" s="116"/>
      <c r="CA55" s="116"/>
      <c r="CB55" s="116"/>
      <c r="CC55" s="116"/>
      <c r="CD55" s="116"/>
      <c r="CE55" s="116"/>
      <c r="CF55" s="116"/>
      <c r="CG55" s="116"/>
      <c r="CH55" s="116"/>
      <c r="CI55" s="116"/>
      <c r="CJ55" s="116"/>
      <c r="CK55" s="116"/>
      <c r="CL55" s="116"/>
      <c r="CM55" s="116"/>
      <c r="CN55" s="116"/>
      <c r="CO55" s="116"/>
      <c r="CP55" s="116"/>
    </row>
    <row r="56" spans="2:94" s="53" customFormat="1" ht="24.6" customHeight="1" thickBot="1" x14ac:dyDescent="0.4">
      <c r="B56" s="90">
        <v>51</v>
      </c>
      <c r="C56" s="35"/>
      <c r="D56" s="35"/>
      <c r="E56" s="35"/>
      <c r="F56" s="35"/>
      <c r="G56" s="13" t="str">
        <f t="shared" si="2"/>
        <v/>
      </c>
      <c r="H56" s="55" t="str">
        <f>_xlfn.XLOOKUP(G56,SheetData!$D$2:$D$13,SheetData!$E$2:$E$13,"")</f>
        <v/>
      </c>
      <c r="I56" s="35"/>
      <c r="J56" s="35"/>
      <c r="K56" s="56" t="str">
        <f t="shared" si="3"/>
        <v/>
      </c>
      <c r="L56" s="57" t="str">
        <f t="shared" si="4"/>
        <v/>
      </c>
      <c r="M56" s="79"/>
      <c r="N56" s="56" t="str">
        <f>_xlfn.XLOOKUP(L56,SheetData!$A$11:$A$19,SheetData!$B$11:$B$19,"")</f>
        <v/>
      </c>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16"/>
      <c r="CL56" s="116"/>
      <c r="CM56" s="116"/>
      <c r="CN56" s="116"/>
      <c r="CO56" s="116"/>
      <c r="CP56" s="116"/>
    </row>
    <row r="57" spans="2:94" s="53" customFormat="1" ht="24.6" customHeight="1" thickBot="1" x14ac:dyDescent="0.4">
      <c r="B57" s="90">
        <v>52</v>
      </c>
      <c r="C57" s="35"/>
      <c r="D57" s="35"/>
      <c r="E57" s="35"/>
      <c r="F57" s="35"/>
      <c r="G57" s="13" t="str">
        <f t="shared" si="2"/>
        <v/>
      </c>
      <c r="H57" s="55" t="str">
        <f>_xlfn.XLOOKUP(G57,SheetData!$D$2:$D$13,SheetData!$E$2:$E$13,"")</f>
        <v/>
      </c>
      <c r="I57" s="35"/>
      <c r="J57" s="35"/>
      <c r="K57" s="56" t="str">
        <f t="shared" si="3"/>
        <v/>
      </c>
      <c r="L57" s="57" t="str">
        <f t="shared" si="4"/>
        <v/>
      </c>
      <c r="M57" s="79"/>
      <c r="N57" s="56" t="str">
        <f>_xlfn.XLOOKUP(L57,SheetData!$A$11:$A$19,SheetData!$B$11:$B$19,"")</f>
        <v/>
      </c>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c r="BC57" s="116"/>
      <c r="BD57" s="116"/>
      <c r="BE57" s="116"/>
      <c r="BF57" s="116"/>
      <c r="BG57" s="116"/>
      <c r="BH57" s="116"/>
      <c r="BI57" s="116"/>
      <c r="BJ57" s="116"/>
      <c r="BK57" s="116"/>
      <c r="BL57" s="116"/>
      <c r="BM57" s="116"/>
      <c r="BN57" s="116"/>
      <c r="BO57" s="116"/>
      <c r="BP57" s="116"/>
      <c r="BQ57" s="116"/>
      <c r="BR57" s="116"/>
      <c r="BS57" s="116"/>
      <c r="BT57" s="116"/>
      <c r="BU57" s="116"/>
      <c r="BV57" s="116"/>
      <c r="BW57" s="116"/>
      <c r="BX57" s="116"/>
      <c r="BY57" s="116"/>
      <c r="BZ57" s="116"/>
      <c r="CA57" s="116"/>
      <c r="CB57" s="116"/>
      <c r="CC57" s="116"/>
      <c r="CD57" s="116"/>
      <c r="CE57" s="116"/>
      <c r="CF57" s="116"/>
      <c r="CG57" s="116"/>
      <c r="CH57" s="116"/>
      <c r="CI57" s="116"/>
      <c r="CJ57" s="116"/>
      <c r="CK57" s="116"/>
      <c r="CL57" s="116"/>
      <c r="CM57" s="116"/>
      <c r="CN57" s="116"/>
      <c r="CO57" s="116"/>
      <c r="CP57" s="116"/>
    </row>
    <row r="58" spans="2:94" s="53" customFormat="1" ht="24.6" customHeight="1" thickBot="1" x14ac:dyDescent="0.4">
      <c r="B58" s="90">
        <v>53</v>
      </c>
      <c r="C58" s="35"/>
      <c r="D58" s="35"/>
      <c r="E58" s="35"/>
      <c r="F58" s="35"/>
      <c r="G58" s="13" t="str">
        <f t="shared" si="2"/>
        <v/>
      </c>
      <c r="H58" s="55" t="str">
        <f>_xlfn.XLOOKUP(G58,SheetData!$D$2:$D$13,SheetData!$E$2:$E$13,"")</f>
        <v/>
      </c>
      <c r="I58" s="35"/>
      <c r="J58" s="35"/>
      <c r="K58" s="56" t="str">
        <f t="shared" si="3"/>
        <v/>
      </c>
      <c r="L58" s="57" t="str">
        <f t="shared" si="4"/>
        <v/>
      </c>
      <c r="M58" s="79"/>
      <c r="N58" s="56" t="str">
        <f>_xlfn.XLOOKUP(L58,SheetData!$A$11:$A$19,SheetData!$B$11:$B$19,"")</f>
        <v/>
      </c>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c r="CK58" s="116"/>
      <c r="CL58" s="116"/>
      <c r="CM58" s="116"/>
      <c r="CN58" s="116"/>
      <c r="CO58" s="116"/>
      <c r="CP58" s="116"/>
    </row>
    <row r="59" spans="2:94" s="53" customFormat="1" ht="24.6" customHeight="1" thickBot="1" x14ac:dyDescent="0.4">
      <c r="B59" s="90">
        <v>54</v>
      </c>
      <c r="C59" s="35"/>
      <c r="D59" s="35"/>
      <c r="E59" s="35"/>
      <c r="F59" s="35"/>
      <c r="G59" s="13" t="str">
        <f t="shared" si="2"/>
        <v/>
      </c>
      <c r="H59" s="55" t="str">
        <f>_xlfn.XLOOKUP(G59,SheetData!$D$2:$D$13,SheetData!$E$2:$E$13,"")</f>
        <v/>
      </c>
      <c r="I59" s="35"/>
      <c r="J59" s="35"/>
      <c r="K59" s="56" t="str">
        <f t="shared" si="3"/>
        <v/>
      </c>
      <c r="L59" s="57" t="str">
        <f t="shared" si="4"/>
        <v/>
      </c>
      <c r="M59" s="79"/>
      <c r="N59" s="56" t="str">
        <f>_xlfn.XLOOKUP(L59,SheetData!$A$11:$A$19,SheetData!$B$11:$B$19,"")</f>
        <v/>
      </c>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6"/>
      <c r="BU59" s="116"/>
      <c r="BV59" s="116"/>
      <c r="BW59" s="116"/>
      <c r="BX59" s="116"/>
      <c r="BY59" s="116"/>
      <c r="BZ59" s="116"/>
      <c r="CA59" s="116"/>
      <c r="CB59" s="116"/>
      <c r="CC59" s="116"/>
      <c r="CD59" s="116"/>
      <c r="CE59" s="116"/>
      <c r="CF59" s="116"/>
      <c r="CG59" s="116"/>
      <c r="CH59" s="116"/>
      <c r="CI59" s="116"/>
      <c r="CJ59" s="116"/>
      <c r="CK59" s="116"/>
      <c r="CL59" s="116"/>
      <c r="CM59" s="116"/>
      <c r="CN59" s="116"/>
      <c r="CO59" s="116"/>
      <c r="CP59" s="116"/>
    </row>
    <row r="60" spans="2:94" s="53" customFormat="1" ht="24.6" customHeight="1" thickBot="1" x14ac:dyDescent="0.4">
      <c r="B60" s="90">
        <v>55</v>
      </c>
      <c r="C60" s="35"/>
      <c r="D60" s="35"/>
      <c r="E60" s="35"/>
      <c r="F60" s="35"/>
      <c r="G60" s="13" t="str">
        <f t="shared" si="2"/>
        <v/>
      </c>
      <c r="H60" s="55" t="str">
        <f>_xlfn.XLOOKUP(G60,SheetData!$D$2:$D$13,SheetData!$E$2:$E$13,"")</f>
        <v/>
      </c>
      <c r="I60" s="35"/>
      <c r="J60" s="35"/>
      <c r="K60" s="56" t="str">
        <f t="shared" si="3"/>
        <v/>
      </c>
      <c r="L60" s="57" t="str">
        <f t="shared" si="4"/>
        <v/>
      </c>
      <c r="M60" s="79"/>
      <c r="N60" s="56" t="str">
        <f>_xlfn.XLOOKUP(L60,SheetData!$A$11:$A$19,SheetData!$B$11:$B$19,"")</f>
        <v/>
      </c>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6"/>
      <c r="BU60" s="116"/>
      <c r="BV60" s="116"/>
      <c r="BW60" s="116"/>
      <c r="BX60" s="116"/>
      <c r="BY60" s="116"/>
      <c r="BZ60" s="116"/>
      <c r="CA60" s="116"/>
      <c r="CB60" s="116"/>
      <c r="CC60" s="116"/>
      <c r="CD60" s="116"/>
      <c r="CE60" s="116"/>
      <c r="CF60" s="116"/>
      <c r="CG60" s="116"/>
      <c r="CH60" s="116"/>
      <c r="CI60" s="116"/>
      <c r="CJ60" s="116"/>
      <c r="CK60" s="116"/>
      <c r="CL60" s="116"/>
      <c r="CM60" s="116"/>
      <c r="CN60" s="116"/>
      <c r="CO60" s="116"/>
      <c r="CP60" s="116"/>
    </row>
    <row r="61" spans="2:94" s="53" customFormat="1" ht="24.6" customHeight="1" thickBot="1" x14ac:dyDescent="0.4">
      <c r="B61" s="90">
        <v>56</v>
      </c>
      <c r="C61" s="35"/>
      <c r="D61" s="35"/>
      <c r="E61" s="35"/>
      <c r="F61" s="35"/>
      <c r="G61" s="13" t="str">
        <f t="shared" si="2"/>
        <v/>
      </c>
      <c r="H61" s="55" t="str">
        <f>_xlfn.XLOOKUP(G61,SheetData!$D$2:$D$13,SheetData!$E$2:$E$13,"")</f>
        <v/>
      </c>
      <c r="I61" s="35"/>
      <c r="J61" s="35"/>
      <c r="K61" s="56" t="str">
        <f t="shared" si="3"/>
        <v/>
      </c>
      <c r="L61" s="57" t="str">
        <f t="shared" si="4"/>
        <v/>
      </c>
      <c r="M61" s="79"/>
      <c r="N61" s="56" t="str">
        <f>_xlfn.XLOOKUP(L61,SheetData!$A$11:$A$19,SheetData!$B$11:$B$19,"")</f>
        <v/>
      </c>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6"/>
      <c r="BU61" s="116"/>
      <c r="BV61" s="116"/>
      <c r="BW61" s="116"/>
      <c r="BX61" s="116"/>
      <c r="BY61" s="116"/>
      <c r="BZ61" s="116"/>
      <c r="CA61" s="116"/>
      <c r="CB61" s="116"/>
      <c r="CC61" s="116"/>
      <c r="CD61" s="116"/>
      <c r="CE61" s="116"/>
      <c r="CF61" s="116"/>
      <c r="CG61" s="116"/>
      <c r="CH61" s="116"/>
      <c r="CI61" s="116"/>
      <c r="CJ61" s="116"/>
      <c r="CK61" s="116"/>
      <c r="CL61" s="116"/>
      <c r="CM61" s="116"/>
      <c r="CN61" s="116"/>
      <c r="CO61" s="116"/>
      <c r="CP61" s="116"/>
    </row>
    <row r="62" spans="2:94" s="53" customFormat="1" ht="24.6" customHeight="1" thickBot="1" x14ac:dyDescent="0.4">
      <c r="B62" s="90">
        <v>57</v>
      </c>
      <c r="C62" s="35"/>
      <c r="D62" s="35"/>
      <c r="E62" s="35"/>
      <c r="F62" s="35"/>
      <c r="G62" s="13" t="str">
        <f t="shared" si="2"/>
        <v/>
      </c>
      <c r="H62" s="55" t="str">
        <f>_xlfn.XLOOKUP(G62,SheetData!$D$2:$D$13,SheetData!$E$2:$E$13,"")</f>
        <v/>
      </c>
      <c r="I62" s="35"/>
      <c r="J62" s="35"/>
      <c r="K62" s="56" t="str">
        <f t="shared" si="3"/>
        <v/>
      </c>
      <c r="L62" s="57" t="str">
        <f t="shared" si="4"/>
        <v/>
      </c>
      <c r="M62" s="79"/>
      <c r="N62" s="56" t="str">
        <f>_xlfn.XLOOKUP(L62,SheetData!$A$11:$A$19,SheetData!$B$11:$B$19,"")</f>
        <v/>
      </c>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116"/>
      <c r="CG62" s="116"/>
      <c r="CH62" s="116"/>
      <c r="CI62" s="116"/>
      <c r="CJ62" s="116"/>
      <c r="CK62" s="116"/>
      <c r="CL62" s="116"/>
      <c r="CM62" s="116"/>
      <c r="CN62" s="116"/>
      <c r="CO62" s="116"/>
      <c r="CP62" s="116"/>
    </row>
    <row r="63" spans="2:94" s="53" customFormat="1" ht="24.6" customHeight="1" thickBot="1" x14ac:dyDescent="0.4">
      <c r="B63" s="90">
        <v>58</v>
      </c>
      <c r="C63" s="35"/>
      <c r="D63" s="35"/>
      <c r="E63" s="35"/>
      <c r="F63" s="35"/>
      <c r="G63" s="13" t="str">
        <f t="shared" si="2"/>
        <v/>
      </c>
      <c r="H63" s="55" t="str">
        <f>_xlfn.XLOOKUP(G63,SheetData!$D$2:$D$13,SheetData!$E$2:$E$13,"")</f>
        <v/>
      </c>
      <c r="I63" s="35"/>
      <c r="J63" s="35"/>
      <c r="K63" s="56" t="str">
        <f t="shared" si="3"/>
        <v/>
      </c>
      <c r="L63" s="57" t="str">
        <f t="shared" si="4"/>
        <v/>
      </c>
      <c r="M63" s="79"/>
      <c r="N63" s="56" t="str">
        <f>_xlfn.XLOOKUP(L63,SheetData!$A$11:$A$19,SheetData!$B$11:$B$19,"")</f>
        <v/>
      </c>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6"/>
      <c r="BR63" s="116"/>
      <c r="BS63" s="116"/>
      <c r="BT63" s="116"/>
      <c r="BU63" s="116"/>
      <c r="BV63" s="116"/>
      <c r="BW63" s="116"/>
      <c r="BX63" s="116"/>
      <c r="BY63" s="116"/>
      <c r="BZ63" s="116"/>
      <c r="CA63" s="116"/>
      <c r="CB63" s="116"/>
      <c r="CC63" s="116"/>
      <c r="CD63" s="116"/>
      <c r="CE63" s="116"/>
      <c r="CF63" s="116"/>
      <c r="CG63" s="116"/>
      <c r="CH63" s="116"/>
      <c r="CI63" s="116"/>
      <c r="CJ63" s="116"/>
      <c r="CK63" s="116"/>
      <c r="CL63" s="116"/>
      <c r="CM63" s="116"/>
      <c r="CN63" s="116"/>
      <c r="CO63" s="116"/>
      <c r="CP63" s="116"/>
    </row>
    <row r="64" spans="2:94" s="53" customFormat="1" ht="24.6" customHeight="1" thickBot="1" x14ac:dyDescent="0.4">
      <c r="B64" s="90">
        <v>59</v>
      </c>
      <c r="C64" s="35"/>
      <c r="D64" s="35"/>
      <c r="E64" s="35"/>
      <c r="F64" s="35"/>
      <c r="G64" s="13" t="str">
        <f t="shared" si="2"/>
        <v/>
      </c>
      <c r="H64" s="55" t="str">
        <f>_xlfn.XLOOKUP(G64,SheetData!$D$2:$D$13,SheetData!$E$2:$E$13,"")</f>
        <v/>
      </c>
      <c r="I64" s="35"/>
      <c r="J64" s="35"/>
      <c r="K64" s="56" t="str">
        <f t="shared" si="3"/>
        <v/>
      </c>
      <c r="L64" s="57" t="str">
        <f t="shared" si="4"/>
        <v/>
      </c>
      <c r="M64" s="79"/>
      <c r="N64" s="56" t="str">
        <f>_xlfn.XLOOKUP(L64,SheetData!$A$11:$A$19,SheetData!$B$11:$B$19,"")</f>
        <v/>
      </c>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6"/>
      <c r="CB64" s="116"/>
      <c r="CC64" s="116"/>
      <c r="CD64" s="116"/>
      <c r="CE64" s="116"/>
      <c r="CF64" s="116"/>
      <c r="CG64" s="116"/>
      <c r="CH64" s="116"/>
      <c r="CI64" s="116"/>
      <c r="CJ64" s="116"/>
      <c r="CK64" s="116"/>
      <c r="CL64" s="116"/>
      <c r="CM64" s="116"/>
      <c r="CN64" s="116"/>
      <c r="CO64" s="116"/>
      <c r="CP64" s="116"/>
    </row>
    <row r="65" spans="2:94" s="53" customFormat="1" ht="24.6" customHeight="1" thickBot="1" x14ac:dyDescent="0.4">
      <c r="B65" s="90">
        <v>60</v>
      </c>
      <c r="C65" s="35"/>
      <c r="D65" s="35"/>
      <c r="E65" s="35"/>
      <c r="F65" s="35"/>
      <c r="G65" s="13" t="str">
        <f t="shared" si="2"/>
        <v/>
      </c>
      <c r="H65" s="55" t="str">
        <f>_xlfn.XLOOKUP(G65,SheetData!$D$2:$D$13,SheetData!$E$2:$E$13,"")</f>
        <v/>
      </c>
      <c r="I65" s="35"/>
      <c r="J65" s="35"/>
      <c r="K65" s="56" t="str">
        <f t="shared" si="3"/>
        <v/>
      </c>
      <c r="L65" s="57" t="str">
        <f t="shared" si="4"/>
        <v/>
      </c>
      <c r="M65" s="79"/>
      <c r="N65" s="56" t="str">
        <f>_xlfn.XLOOKUP(L65,SheetData!$A$11:$A$19,SheetData!$B$11:$B$19,"")</f>
        <v/>
      </c>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c r="BG65" s="116"/>
      <c r="BH65" s="116"/>
      <c r="BI65" s="116"/>
      <c r="BJ65" s="116"/>
      <c r="BK65" s="116"/>
      <c r="BL65" s="116"/>
      <c r="BM65" s="116"/>
      <c r="BN65" s="116"/>
      <c r="BO65" s="116"/>
      <c r="BP65" s="116"/>
      <c r="BQ65" s="116"/>
      <c r="BR65" s="116"/>
      <c r="BS65" s="116"/>
      <c r="BT65" s="116"/>
      <c r="BU65" s="116"/>
      <c r="BV65" s="116"/>
      <c r="BW65" s="116"/>
      <c r="BX65" s="116"/>
      <c r="BY65" s="116"/>
      <c r="BZ65" s="116"/>
      <c r="CA65" s="116"/>
      <c r="CB65" s="116"/>
      <c r="CC65" s="116"/>
      <c r="CD65" s="116"/>
      <c r="CE65" s="116"/>
      <c r="CF65" s="116"/>
      <c r="CG65" s="116"/>
      <c r="CH65" s="116"/>
      <c r="CI65" s="116"/>
      <c r="CJ65" s="116"/>
      <c r="CK65" s="116"/>
      <c r="CL65" s="116"/>
      <c r="CM65" s="116"/>
      <c r="CN65" s="116"/>
      <c r="CO65" s="116"/>
      <c r="CP65" s="116"/>
    </row>
    <row r="66" spans="2:94" s="53" customFormat="1" ht="24.6" customHeight="1" thickBot="1" x14ac:dyDescent="0.4">
      <c r="B66" s="90">
        <v>61</v>
      </c>
      <c r="C66" s="35"/>
      <c r="D66" s="35"/>
      <c r="E66" s="35"/>
      <c r="F66" s="35"/>
      <c r="G66" s="13" t="str">
        <f t="shared" si="2"/>
        <v/>
      </c>
      <c r="H66" s="55" t="str">
        <f>_xlfn.XLOOKUP(G66,SheetData!$D$2:$D$13,SheetData!$E$2:$E$13,"")</f>
        <v/>
      </c>
      <c r="I66" s="35"/>
      <c r="J66" s="35"/>
      <c r="K66" s="56" t="str">
        <f t="shared" si="3"/>
        <v/>
      </c>
      <c r="L66" s="57" t="str">
        <f t="shared" si="4"/>
        <v/>
      </c>
      <c r="M66" s="79"/>
      <c r="N66" s="56" t="str">
        <f>_xlfn.XLOOKUP(L66,SheetData!$A$11:$A$19,SheetData!$B$11:$B$19,"")</f>
        <v/>
      </c>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c r="BI66" s="116"/>
      <c r="BJ66" s="116"/>
      <c r="BK66" s="116"/>
      <c r="BL66" s="116"/>
      <c r="BM66" s="116"/>
      <c r="BN66" s="116"/>
      <c r="BO66" s="116"/>
      <c r="BP66" s="116"/>
      <c r="BQ66" s="116"/>
      <c r="BR66" s="116"/>
      <c r="BS66" s="116"/>
      <c r="BT66" s="116"/>
      <c r="BU66" s="116"/>
      <c r="BV66" s="116"/>
      <c r="BW66" s="116"/>
      <c r="BX66" s="116"/>
      <c r="BY66" s="116"/>
      <c r="BZ66" s="116"/>
      <c r="CA66" s="116"/>
      <c r="CB66" s="116"/>
      <c r="CC66" s="116"/>
      <c r="CD66" s="116"/>
      <c r="CE66" s="116"/>
      <c r="CF66" s="116"/>
      <c r="CG66" s="116"/>
      <c r="CH66" s="116"/>
      <c r="CI66" s="116"/>
      <c r="CJ66" s="116"/>
      <c r="CK66" s="116"/>
      <c r="CL66" s="116"/>
      <c r="CM66" s="116"/>
      <c r="CN66" s="116"/>
      <c r="CO66" s="116"/>
      <c r="CP66" s="116"/>
    </row>
    <row r="67" spans="2:94" s="53" customFormat="1" ht="24.6" customHeight="1" thickBot="1" x14ac:dyDescent="0.4">
      <c r="B67" s="90">
        <v>62</v>
      </c>
      <c r="C67" s="35"/>
      <c r="D67" s="35"/>
      <c r="E67" s="35"/>
      <c r="F67" s="35"/>
      <c r="G67" s="13" t="str">
        <f t="shared" si="2"/>
        <v/>
      </c>
      <c r="H67" s="55" t="str">
        <f>_xlfn.XLOOKUP(G67,SheetData!$D$2:$D$13,SheetData!$E$2:$E$13,"")</f>
        <v/>
      </c>
      <c r="I67" s="35"/>
      <c r="J67" s="35"/>
      <c r="K67" s="56" t="str">
        <f t="shared" si="3"/>
        <v/>
      </c>
      <c r="L67" s="57" t="str">
        <f t="shared" si="4"/>
        <v/>
      </c>
      <c r="M67" s="79"/>
      <c r="N67" s="56" t="str">
        <f>_xlfn.XLOOKUP(L67,SheetData!$A$11:$A$19,SheetData!$B$11:$B$19,"")</f>
        <v/>
      </c>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6"/>
      <c r="BR67" s="116"/>
      <c r="BS67" s="116"/>
      <c r="BT67" s="116"/>
      <c r="BU67" s="116"/>
      <c r="BV67" s="116"/>
      <c r="BW67" s="116"/>
      <c r="BX67" s="116"/>
      <c r="BY67" s="116"/>
      <c r="BZ67" s="116"/>
      <c r="CA67" s="116"/>
      <c r="CB67" s="116"/>
      <c r="CC67" s="116"/>
      <c r="CD67" s="116"/>
      <c r="CE67" s="116"/>
      <c r="CF67" s="116"/>
      <c r="CG67" s="116"/>
      <c r="CH67" s="116"/>
      <c r="CI67" s="116"/>
      <c r="CJ67" s="116"/>
      <c r="CK67" s="116"/>
      <c r="CL67" s="116"/>
      <c r="CM67" s="116"/>
      <c r="CN67" s="116"/>
      <c r="CO67" s="116"/>
      <c r="CP67" s="116"/>
    </row>
    <row r="68" spans="2:94" s="53" customFormat="1" ht="24.6" customHeight="1" thickBot="1" x14ac:dyDescent="0.4">
      <c r="B68" s="90">
        <v>63</v>
      </c>
      <c r="C68" s="35"/>
      <c r="D68" s="35"/>
      <c r="E68" s="35"/>
      <c r="F68" s="35"/>
      <c r="G68" s="13" t="str">
        <f t="shared" si="2"/>
        <v/>
      </c>
      <c r="H68" s="55" t="str">
        <f>_xlfn.XLOOKUP(G68,SheetData!$D$2:$D$13,SheetData!$E$2:$E$13,"")</f>
        <v/>
      </c>
      <c r="I68" s="35"/>
      <c r="J68" s="35"/>
      <c r="K68" s="56" t="str">
        <f t="shared" si="3"/>
        <v/>
      </c>
      <c r="L68" s="57" t="str">
        <f t="shared" si="4"/>
        <v/>
      </c>
      <c r="M68" s="79"/>
      <c r="N68" s="56" t="str">
        <f>_xlfn.XLOOKUP(L68,SheetData!$A$11:$A$19,SheetData!$B$11:$B$19,"")</f>
        <v/>
      </c>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6"/>
      <c r="CH68" s="116"/>
      <c r="CI68" s="116"/>
      <c r="CJ68" s="116"/>
      <c r="CK68" s="116"/>
      <c r="CL68" s="116"/>
      <c r="CM68" s="116"/>
      <c r="CN68" s="116"/>
      <c r="CO68" s="116"/>
      <c r="CP68" s="116"/>
    </row>
    <row r="69" spans="2:94" s="53" customFormat="1" ht="24.6" customHeight="1" thickBot="1" x14ac:dyDescent="0.4">
      <c r="B69" s="90">
        <v>64</v>
      </c>
      <c r="C69" s="35"/>
      <c r="D69" s="35"/>
      <c r="E69" s="35"/>
      <c r="F69" s="35"/>
      <c r="G69" s="13" t="str">
        <f t="shared" si="2"/>
        <v/>
      </c>
      <c r="H69" s="55" t="str">
        <f>_xlfn.XLOOKUP(G69,SheetData!$D$2:$D$13,SheetData!$E$2:$E$13,"")</f>
        <v/>
      </c>
      <c r="I69" s="35"/>
      <c r="J69" s="35"/>
      <c r="K69" s="56" t="str">
        <f t="shared" si="3"/>
        <v/>
      </c>
      <c r="L69" s="57" t="str">
        <f t="shared" si="4"/>
        <v/>
      </c>
      <c r="M69" s="79"/>
      <c r="N69" s="56" t="str">
        <f>_xlfn.XLOOKUP(L69,SheetData!$A$11:$A$19,SheetData!$B$11:$B$19,"")</f>
        <v/>
      </c>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6"/>
      <c r="CH69" s="116"/>
      <c r="CI69" s="116"/>
      <c r="CJ69" s="116"/>
      <c r="CK69" s="116"/>
      <c r="CL69" s="116"/>
      <c r="CM69" s="116"/>
      <c r="CN69" s="116"/>
      <c r="CO69" s="116"/>
      <c r="CP69" s="116"/>
    </row>
    <row r="70" spans="2:94" s="53" customFormat="1" ht="24.6" customHeight="1" thickBot="1" x14ac:dyDescent="0.4">
      <c r="B70" s="90">
        <v>65</v>
      </c>
      <c r="C70" s="35"/>
      <c r="D70" s="35"/>
      <c r="E70" s="35"/>
      <c r="F70" s="35"/>
      <c r="G70" s="13" t="str">
        <f t="shared" si="2"/>
        <v/>
      </c>
      <c r="H70" s="55" t="str">
        <f>_xlfn.XLOOKUP(G70,SheetData!$D$2:$D$13,SheetData!$E$2:$E$13,"")</f>
        <v/>
      </c>
      <c r="I70" s="35"/>
      <c r="J70" s="35"/>
      <c r="K70" s="56" t="str">
        <f t="shared" ref="K70:K101" si="5">IF(I70&lt;&gt;"",(IF(I70&lt;50, "GREEN",IF(I70&gt;150,"RED",IF(J70="YES","RED","AMBER")))),"")</f>
        <v/>
      </c>
      <c r="L70" s="57" t="str">
        <f t="shared" ref="L70:L101" si="6">CONCATENATE(H70,K70)</f>
        <v/>
      </c>
      <c r="M70" s="79"/>
      <c r="N70" s="56" t="str">
        <f>_xlfn.XLOOKUP(L70,SheetData!$A$11:$A$19,SheetData!$B$11:$B$19,"")</f>
        <v/>
      </c>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row>
    <row r="71" spans="2:94" s="53" customFormat="1" ht="24.6" customHeight="1" thickBot="1" x14ac:dyDescent="0.4">
      <c r="B71" s="90">
        <v>66</v>
      </c>
      <c r="C71" s="35"/>
      <c r="D71" s="35"/>
      <c r="E71" s="35"/>
      <c r="F71" s="35"/>
      <c r="G71" s="13" t="str">
        <f t="shared" ref="G71:G105" si="7">CONCATENATE(E71,F71)</f>
        <v/>
      </c>
      <c r="H71" s="55" t="str">
        <f>_xlfn.XLOOKUP(G71,SheetData!$D$2:$D$13,SheetData!$E$2:$E$13,"")</f>
        <v/>
      </c>
      <c r="I71" s="35"/>
      <c r="J71" s="35"/>
      <c r="K71" s="56" t="str">
        <f t="shared" si="5"/>
        <v/>
      </c>
      <c r="L71" s="57" t="str">
        <f t="shared" si="6"/>
        <v/>
      </c>
      <c r="M71" s="79"/>
      <c r="N71" s="56" t="str">
        <f>_xlfn.XLOOKUP(L71,SheetData!$A$11:$A$19,SheetData!$B$11:$B$19,"")</f>
        <v/>
      </c>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6"/>
      <c r="CH71" s="116"/>
      <c r="CI71" s="116"/>
      <c r="CJ71" s="116"/>
      <c r="CK71" s="116"/>
      <c r="CL71" s="116"/>
      <c r="CM71" s="116"/>
      <c r="CN71" s="116"/>
      <c r="CO71" s="116"/>
      <c r="CP71" s="116"/>
    </row>
    <row r="72" spans="2:94" s="53" customFormat="1" ht="24.6" customHeight="1" thickBot="1" x14ac:dyDescent="0.4">
      <c r="B72" s="90">
        <v>67</v>
      </c>
      <c r="C72" s="35"/>
      <c r="D72" s="35"/>
      <c r="E72" s="35"/>
      <c r="F72" s="35"/>
      <c r="G72" s="13" t="str">
        <f t="shared" si="7"/>
        <v/>
      </c>
      <c r="H72" s="55" t="str">
        <f>_xlfn.XLOOKUP(G72,SheetData!$D$2:$D$13,SheetData!$E$2:$E$13,"")</f>
        <v/>
      </c>
      <c r="I72" s="35"/>
      <c r="J72" s="35"/>
      <c r="K72" s="56" t="str">
        <f t="shared" si="5"/>
        <v/>
      </c>
      <c r="L72" s="57" t="str">
        <f t="shared" si="6"/>
        <v/>
      </c>
      <c r="M72" s="79"/>
      <c r="N72" s="56" t="str">
        <f>_xlfn.XLOOKUP(L72,SheetData!$A$11:$A$19,SheetData!$B$11:$B$19,"")</f>
        <v/>
      </c>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row>
    <row r="73" spans="2:94" s="53" customFormat="1" ht="24.6" customHeight="1" thickBot="1" x14ac:dyDescent="0.4">
      <c r="B73" s="90">
        <v>68</v>
      </c>
      <c r="C73" s="35"/>
      <c r="D73" s="35"/>
      <c r="E73" s="35"/>
      <c r="F73" s="35"/>
      <c r="G73" s="13" t="str">
        <f t="shared" si="7"/>
        <v/>
      </c>
      <c r="H73" s="55" t="str">
        <f>_xlfn.XLOOKUP(G73,SheetData!$D$2:$D$13,SheetData!$E$2:$E$13,"")</f>
        <v/>
      </c>
      <c r="I73" s="35"/>
      <c r="J73" s="35"/>
      <c r="K73" s="56" t="str">
        <f t="shared" si="5"/>
        <v/>
      </c>
      <c r="L73" s="57" t="str">
        <f t="shared" si="6"/>
        <v/>
      </c>
      <c r="M73" s="79"/>
      <c r="N73" s="56" t="str">
        <f>_xlfn.XLOOKUP(L73,SheetData!$A$11:$A$19,SheetData!$B$11:$B$19,"")</f>
        <v/>
      </c>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6"/>
      <c r="CH73" s="116"/>
      <c r="CI73" s="116"/>
      <c r="CJ73" s="116"/>
      <c r="CK73" s="116"/>
      <c r="CL73" s="116"/>
      <c r="CM73" s="116"/>
      <c r="CN73" s="116"/>
      <c r="CO73" s="116"/>
      <c r="CP73" s="116"/>
    </row>
    <row r="74" spans="2:94" s="53" customFormat="1" ht="24.6" customHeight="1" thickBot="1" x14ac:dyDescent="0.4">
      <c r="B74" s="90">
        <v>69</v>
      </c>
      <c r="C74" s="35"/>
      <c r="D74" s="35"/>
      <c r="E74" s="35"/>
      <c r="F74" s="35"/>
      <c r="G74" s="13" t="str">
        <f t="shared" si="7"/>
        <v/>
      </c>
      <c r="H74" s="55" t="str">
        <f>_xlfn.XLOOKUP(G74,SheetData!$D$2:$D$13,SheetData!$E$2:$E$13,"")</f>
        <v/>
      </c>
      <c r="I74" s="35"/>
      <c r="J74" s="35"/>
      <c r="K74" s="56" t="str">
        <f t="shared" si="5"/>
        <v/>
      </c>
      <c r="L74" s="57" t="str">
        <f t="shared" si="6"/>
        <v/>
      </c>
      <c r="M74" s="79"/>
      <c r="N74" s="56" t="str">
        <f>_xlfn.XLOOKUP(L74,SheetData!$A$11:$A$19,SheetData!$B$11:$B$19,"")</f>
        <v/>
      </c>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16"/>
      <c r="CL74" s="116"/>
      <c r="CM74" s="116"/>
      <c r="CN74" s="116"/>
      <c r="CO74" s="116"/>
      <c r="CP74" s="116"/>
    </row>
    <row r="75" spans="2:94" s="53" customFormat="1" ht="24.6" customHeight="1" thickBot="1" x14ac:dyDescent="0.4">
      <c r="B75" s="90">
        <v>70</v>
      </c>
      <c r="C75" s="35"/>
      <c r="D75" s="35"/>
      <c r="E75" s="35"/>
      <c r="F75" s="35"/>
      <c r="G75" s="13" t="str">
        <f t="shared" si="7"/>
        <v/>
      </c>
      <c r="H75" s="55" t="str">
        <f>_xlfn.XLOOKUP(G75,SheetData!$D$2:$D$13,SheetData!$E$2:$E$13,"")</f>
        <v/>
      </c>
      <c r="I75" s="35"/>
      <c r="J75" s="35"/>
      <c r="K75" s="56" t="str">
        <f t="shared" si="5"/>
        <v/>
      </c>
      <c r="L75" s="57" t="str">
        <f t="shared" si="6"/>
        <v/>
      </c>
      <c r="M75" s="79"/>
      <c r="N75" s="56" t="str">
        <f>_xlfn.XLOOKUP(L75,SheetData!$A$11:$A$19,SheetData!$B$11:$B$19,"")</f>
        <v/>
      </c>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6"/>
      <c r="BQ75" s="116"/>
      <c r="BR75" s="116"/>
      <c r="BS75" s="116"/>
      <c r="BT75" s="116"/>
      <c r="BU75" s="116"/>
      <c r="BV75" s="116"/>
      <c r="BW75" s="116"/>
      <c r="BX75" s="116"/>
      <c r="BY75" s="116"/>
      <c r="BZ75" s="116"/>
      <c r="CA75" s="116"/>
      <c r="CB75" s="116"/>
      <c r="CC75" s="116"/>
      <c r="CD75" s="116"/>
      <c r="CE75" s="116"/>
      <c r="CF75" s="116"/>
      <c r="CG75" s="116"/>
      <c r="CH75" s="116"/>
      <c r="CI75" s="116"/>
      <c r="CJ75" s="116"/>
      <c r="CK75" s="116"/>
      <c r="CL75" s="116"/>
      <c r="CM75" s="116"/>
      <c r="CN75" s="116"/>
      <c r="CO75" s="116"/>
      <c r="CP75" s="116"/>
    </row>
    <row r="76" spans="2:94" s="53" customFormat="1" ht="24.6" customHeight="1" thickBot="1" x14ac:dyDescent="0.4">
      <c r="B76" s="90">
        <v>71</v>
      </c>
      <c r="C76" s="35"/>
      <c r="D76" s="35"/>
      <c r="E76" s="35"/>
      <c r="F76" s="35"/>
      <c r="G76" s="13" t="str">
        <f t="shared" si="7"/>
        <v/>
      </c>
      <c r="H76" s="55" t="str">
        <f>_xlfn.XLOOKUP(G76,SheetData!$D$2:$D$13,SheetData!$E$2:$E$13,"")</f>
        <v/>
      </c>
      <c r="I76" s="35"/>
      <c r="J76" s="35"/>
      <c r="K76" s="56" t="str">
        <f t="shared" si="5"/>
        <v/>
      </c>
      <c r="L76" s="57" t="str">
        <f t="shared" si="6"/>
        <v/>
      </c>
      <c r="M76" s="79"/>
      <c r="N76" s="56" t="str">
        <f>_xlfn.XLOOKUP(L76,SheetData!$A$11:$A$19,SheetData!$B$11:$B$19,"")</f>
        <v/>
      </c>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6"/>
      <c r="BU76" s="116"/>
      <c r="BV76" s="116"/>
      <c r="BW76" s="116"/>
      <c r="BX76" s="116"/>
      <c r="BY76" s="116"/>
      <c r="BZ76" s="116"/>
      <c r="CA76" s="116"/>
      <c r="CB76" s="116"/>
      <c r="CC76" s="116"/>
      <c r="CD76" s="116"/>
      <c r="CE76" s="116"/>
      <c r="CF76" s="116"/>
      <c r="CG76" s="116"/>
      <c r="CH76" s="116"/>
      <c r="CI76" s="116"/>
      <c r="CJ76" s="116"/>
      <c r="CK76" s="116"/>
      <c r="CL76" s="116"/>
      <c r="CM76" s="116"/>
      <c r="CN76" s="116"/>
      <c r="CO76" s="116"/>
      <c r="CP76" s="116"/>
    </row>
    <row r="77" spans="2:94" s="53" customFormat="1" ht="24.6" customHeight="1" thickBot="1" x14ac:dyDescent="0.4">
      <c r="B77" s="90">
        <v>72</v>
      </c>
      <c r="C77" s="35"/>
      <c r="D77" s="35"/>
      <c r="E77" s="35"/>
      <c r="F77" s="35"/>
      <c r="G77" s="13" t="str">
        <f t="shared" si="7"/>
        <v/>
      </c>
      <c r="H77" s="55" t="str">
        <f>_xlfn.XLOOKUP(G77,SheetData!$D$2:$D$13,SheetData!$E$2:$E$13,"")</f>
        <v/>
      </c>
      <c r="I77" s="35"/>
      <c r="J77" s="35"/>
      <c r="K77" s="56" t="str">
        <f t="shared" si="5"/>
        <v/>
      </c>
      <c r="L77" s="57" t="str">
        <f t="shared" si="6"/>
        <v/>
      </c>
      <c r="M77" s="79"/>
      <c r="N77" s="56" t="str">
        <f>_xlfn.XLOOKUP(L77,SheetData!$A$11:$A$19,SheetData!$B$11:$B$19,"")</f>
        <v/>
      </c>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6"/>
      <c r="CH77" s="116"/>
      <c r="CI77" s="116"/>
      <c r="CJ77" s="116"/>
      <c r="CK77" s="116"/>
      <c r="CL77" s="116"/>
      <c r="CM77" s="116"/>
      <c r="CN77" s="116"/>
      <c r="CO77" s="116"/>
      <c r="CP77" s="116"/>
    </row>
    <row r="78" spans="2:94" s="53" customFormat="1" ht="24.6" customHeight="1" thickBot="1" x14ac:dyDescent="0.4">
      <c r="B78" s="90">
        <v>73</v>
      </c>
      <c r="C78" s="35"/>
      <c r="D78" s="35"/>
      <c r="E78" s="35"/>
      <c r="F78" s="35"/>
      <c r="G78" s="13" t="str">
        <f t="shared" si="7"/>
        <v/>
      </c>
      <c r="H78" s="55" t="str">
        <f>_xlfn.XLOOKUP(G78,SheetData!$D$2:$D$13,SheetData!$E$2:$E$13,"")</f>
        <v/>
      </c>
      <c r="I78" s="35"/>
      <c r="J78" s="35"/>
      <c r="K78" s="56" t="str">
        <f t="shared" si="5"/>
        <v/>
      </c>
      <c r="L78" s="57" t="str">
        <f t="shared" si="6"/>
        <v/>
      </c>
      <c r="M78" s="79"/>
      <c r="N78" s="56" t="str">
        <f>_xlfn.XLOOKUP(L78,SheetData!$A$11:$A$19,SheetData!$B$11:$B$19,"")</f>
        <v/>
      </c>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6"/>
      <c r="CH78" s="116"/>
      <c r="CI78" s="116"/>
      <c r="CJ78" s="116"/>
      <c r="CK78" s="116"/>
      <c r="CL78" s="116"/>
      <c r="CM78" s="116"/>
      <c r="CN78" s="116"/>
      <c r="CO78" s="116"/>
      <c r="CP78" s="116"/>
    </row>
    <row r="79" spans="2:94" s="53" customFormat="1" ht="24.6" customHeight="1" thickBot="1" x14ac:dyDescent="0.4">
      <c r="B79" s="90">
        <v>74</v>
      </c>
      <c r="C79" s="35"/>
      <c r="D79" s="35"/>
      <c r="E79" s="35"/>
      <c r="F79" s="35"/>
      <c r="G79" s="13" t="str">
        <f t="shared" si="7"/>
        <v/>
      </c>
      <c r="H79" s="55" t="str">
        <f>_xlfn.XLOOKUP(G79,SheetData!$D$2:$D$13,SheetData!$E$2:$E$13,"")</f>
        <v/>
      </c>
      <c r="I79" s="35"/>
      <c r="J79" s="35"/>
      <c r="K79" s="56" t="str">
        <f t="shared" si="5"/>
        <v/>
      </c>
      <c r="L79" s="57" t="str">
        <f t="shared" si="6"/>
        <v/>
      </c>
      <c r="M79" s="79"/>
      <c r="N79" s="56" t="str">
        <f>_xlfn.XLOOKUP(L79,SheetData!$A$11:$A$19,SheetData!$B$11:$B$19,"")</f>
        <v/>
      </c>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6"/>
      <c r="CH79" s="116"/>
      <c r="CI79" s="116"/>
      <c r="CJ79" s="116"/>
      <c r="CK79" s="116"/>
      <c r="CL79" s="116"/>
      <c r="CM79" s="116"/>
      <c r="CN79" s="116"/>
      <c r="CO79" s="116"/>
      <c r="CP79" s="116"/>
    </row>
    <row r="80" spans="2:94" s="53" customFormat="1" ht="24.6" customHeight="1" thickBot="1" x14ac:dyDescent="0.4">
      <c r="B80" s="90">
        <v>75</v>
      </c>
      <c r="C80" s="35"/>
      <c r="D80" s="35"/>
      <c r="E80" s="35"/>
      <c r="F80" s="35"/>
      <c r="G80" s="13" t="str">
        <f t="shared" si="7"/>
        <v/>
      </c>
      <c r="H80" s="55" t="str">
        <f>_xlfn.XLOOKUP(G80,SheetData!$D$2:$D$13,SheetData!$E$2:$E$13,"")</f>
        <v/>
      </c>
      <c r="I80" s="35"/>
      <c r="J80" s="35"/>
      <c r="K80" s="56" t="str">
        <f t="shared" si="5"/>
        <v/>
      </c>
      <c r="L80" s="57" t="str">
        <f t="shared" si="6"/>
        <v/>
      </c>
      <c r="M80" s="79"/>
      <c r="N80" s="56" t="str">
        <f>_xlfn.XLOOKUP(L80,SheetData!$A$11:$A$19,SheetData!$B$11:$B$19,"")</f>
        <v/>
      </c>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c r="CK80" s="116"/>
      <c r="CL80" s="116"/>
      <c r="CM80" s="116"/>
      <c r="CN80" s="116"/>
      <c r="CO80" s="116"/>
      <c r="CP80" s="116"/>
    </row>
    <row r="81" spans="2:94" s="53" customFormat="1" ht="24.6" customHeight="1" thickBot="1" x14ac:dyDescent="0.4">
      <c r="B81" s="90">
        <v>76</v>
      </c>
      <c r="C81" s="35"/>
      <c r="D81" s="35"/>
      <c r="E81" s="35"/>
      <c r="F81" s="35"/>
      <c r="G81" s="13" t="str">
        <f t="shared" si="7"/>
        <v/>
      </c>
      <c r="H81" s="55" t="str">
        <f>_xlfn.XLOOKUP(G81,SheetData!$D$2:$D$13,SheetData!$E$2:$E$13,"")</f>
        <v/>
      </c>
      <c r="I81" s="35"/>
      <c r="J81" s="35"/>
      <c r="K81" s="56" t="str">
        <f t="shared" si="5"/>
        <v/>
      </c>
      <c r="L81" s="57" t="str">
        <f t="shared" si="6"/>
        <v/>
      </c>
      <c r="M81" s="79"/>
      <c r="N81" s="56" t="str">
        <f>_xlfn.XLOOKUP(L81,SheetData!$A$11:$A$19,SheetData!$B$11:$B$19,"")</f>
        <v/>
      </c>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6"/>
      <c r="CH81" s="116"/>
      <c r="CI81" s="116"/>
      <c r="CJ81" s="116"/>
      <c r="CK81" s="116"/>
      <c r="CL81" s="116"/>
      <c r="CM81" s="116"/>
      <c r="CN81" s="116"/>
      <c r="CO81" s="116"/>
      <c r="CP81" s="116"/>
    </row>
    <row r="82" spans="2:94" s="53" customFormat="1" ht="24.6" customHeight="1" thickBot="1" x14ac:dyDescent="0.4">
      <c r="B82" s="90">
        <v>77</v>
      </c>
      <c r="C82" s="35"/>
      <c r="D82" s="35"/>
      <c r="E82" s="35"/>
      <c r="F82" s="35"/>
      <c r="G82" s="13" t="str">
        <f t="shared" si="7"/>
        <v/>
      </c>
      <c r="H82" s="55" t="str">
        <f>_xlfn.XLOOKUP(G82,SheetData!$D$2:$D$13,SheetData!$E$2:$E$13,"")</f>
        <v/>
      </c>
      <c r="I82" s="35"/>
      <c r="J82" s="35"/>
      <c r="K82" s="56" t="str">
        <f t="shared" si="5"/>
        <v/>
      </c>
      <c r="L82" s="57" t="str">
        <f t="shared" si="6"/>
        <v/>
      </c>
      <c r="M82" s="79"/>
      <c r="N82" s="56" t="str">
        <f>_xlfn.XLOOKUP(L82,SheetData!$A$11:$A$19,SheetData!$B$11:$B$19,"")</f>
        <v/>
      </c>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6"/>
      <c r="CH82" s="116"/>
      <c r="CI82" s="116"/>
      <c r="CJ82" s="116"/>
      <c r="CK82" s="116"/>
      <c r="CL82" s="116"/>
      <c r="CM82" s="116"/>
      <c r="CN82" s="116"/>
      <c r="CO82" s="116"/>
      <c r="CP82" s="116"/>
    </row>
    <row r="83" spans="2:94" s="53" customFormat="1" ht="24.6" customHeight="1" thickBot="1" x14ac:dyDescent="0.4">
      <c r="B83" s="90">
        <v>78</v>
      </c>
      <c r="C83" s="35"/>
      <c r="D83" s="35"/>
      <c r="E83" s="35"/>
      <c r="F83" s="35"/>
      <c r="G83" s="13" t="str">
        <f t="shared" si="7"/>
        <v/>
      </c>
      <c r="H83" s="55" t="str">
        <f>_xlfn.XLOOKUP(G83,SheetData!$D$2:$D$13,SheetData!$E$2:$E$13,"")</f>
        <v/>
      </c>
      <c r="I83" s="35"/>
      <c r="J83" s="35"/>
      <c r="K83" s="56" t="str">
        <f t="shared" si="5"/>
        <v/>
      </c>
      <c r="L83" s="57" t="str">
        <f t="shared" si="6"/>
        <v/>
      </c>
      <c r="M83" s="79"/>
      <c r="N83" s="56" t="str">
        <f>_xlfn.XLOOKUP(L83,SheetData!$A$11:$A$19,SheetData!$B$11:$B$19,"")</f>
        <v/>
      </c>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6"/>
      <c r="CH83" s="116"/>
      <c r="CI83" s="116"/>
      <c r="CJ83" s="116"/>
      <c r="CK83" s="116"/>
      <c r="CL83" s="116"/>
      <c r="CM83" s="116"/>
      <c r="CN83" s="116"/>
      <c r="CO83" s="116"/>
      <c r="CP83" s="116"/>
    </row>
    <row r="84" spans="2:94" s="53" customFormat="1" ht="24.6" customHeight="1" thickBot="1" x14ac:dyDescent="0.4">
      <c r="B84" s="90">
        <v>79</v>
      </c>
      <c r="C84" s="35"/>
      <c r="D84" s="35"/>
      <c r="E84" s="35"/>
      <c r="F84" s="35"/>
      <c r="G84" s="13" t="str">
        <f t="shared" si="7"/>
        <v/>
      </c>
      <c r="H84" s="55" t="str">
        <f>_xlfn.XLOOKUP(G84,SheetData!$D$2:$D$13,SheetData!$E$2:$E$13,"")</f>
        <v/>
      </c>
      <c r="I84" s="35"/>
      <c r="J84" s="35"/>
      <c r="K84" s="56" t="str">
        <f t="shared" si="5"/>
        <v/>
      </c>
      <c r="L84" s="57" t="str">
        <f t="shared" si="6"/>
        <v/>
      </c>
      <c r="M84" s="79"/>
      <c r="N84" s="56" t="str">
        <f>_xlfn.XLOOKUP(L84,SheetData!$A$11:$A$19,SheetData!$B$11:$B$19,"")</f>
        <v/>
      </c>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6"/>
      <c r="CD84" s="116"/>
      <c r="CE84" s="116"/>
      <c r="CF84" s="116"/>
      <c r="CG84" s="116"/>
      <c r="CH84" s="116"/>
      <c r="CI84" s="116"/>
      <c r="CJ84" s="116"/>
      <c r="CK84" s="116"/>
      <c r="CL84" s="116"/>
      <c r="CM84" s="116"/>
      <c r="CN84" s="116"/>
      <c r="CO84" s="116"/>
      <c r="CP84" s="116"/>
    </row>
    <row r="85" spans="2:94" s="53" customFormat="1" ht="24.6" customHeight="1" thickBot="1" x14ac:dyDescent="0.4">
      <c r="B85" s="90">
        <v>80</v>
      </c>
      <c r="C85" s="35"/>
      <c r="D85" s="35"/>
      <c r="E85" s="35"/>
      <c r="F85" s="35"/>
      <c r="G85" s="13" t="str">
        <f t="shared" si="7"/>
        <v/>
      </c>
      <c r="H85" s="55" t="str">
        <f>_xlfn.XLOOKUP(G85,SheetData!$D$2:$D$13,SheetData!$E$2:$E$13,"")</f>
        <v/>
      </c>
      <c r="I85" s="35"/>
      <c r="J85" s="35"/>
      <c r="K85" s="56" t="str">
        <f t="shared" si="5"/>
        <v/>
      </c>
      <c r="L85" s="57" t="str">
        <f t="shared" si="6"/>
        <v/>
      </c>
      <c r="M85" s="79"/>
      <c r="N85" s="56" t="str">
        <f>_xlfn.XLOOKUP(L85,SheetData!$A$11:$A$19,SheetData!$B$11:$B$19,"")</f>
        <v/>
      </c>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c r="BX85" s="116"/>
      <c r="BY85" s="116"/>
      <c r="BZ85" s="116"/>
      <c r="CA85" s="116"/>
      <c r="CB85" s="116"/>
      <c r="CC85" s="116"/>
      <c r="CD85" s="116"/>
      <c r="CE85" s="116"/>
      <c r="CF85" s="116"/>
      <c r="CG85" s="116"/>
      <c r="CH85" s="116"/>
      <c r="CI85" s="116"/>
      <c r="CJ85" s="116"/>
      <c r="CK85" s="116"/>
      <c r="CL85" s="116"/>
      <c r="CM85" s="116"/>
      <c r="CN85" s="116"/>
      <c r="CO85" s="116"/>
      <c r="CP85" s="116"/>
    </row>
    <row r="86" spans="2:94" s="53" customFormat="1" ht="24.6" customHeight="1" thickBot="1" x14ac:dyDescent="0.4">
      <c r="B86" s="90">
        <v>81</v>
      </c>
      <c r="C86" s="35"/>
      <c r="D86" s="35"/>
      <c r="E86" s="35"/>
      <c r="F86" s="35"/>
      <c r="G86" s="13" t="str">
        <f t="shared" si="7"/>
        <v/>
      </c>
      <c r="H86" s="55" t="str">
        <f>_xlfn.XLOOKUP(G86,SheetData!$D$2:$D$13,SheetData!$E$2:$E$13,"")</f>
        <v/>
      </c>
      <c r="I86" s="35"/>
      <c r="J86" s="35"/>
      <c r="K86" s="56" t="str">
        <f t="shared" si="5"/>
        <v/>
      </c>
      <c r="L86" s="57" t="str">
        <f t="shared" si="6"/>
        <v/>
      </c>
      <c r="M86" s="79"/>
      <c r="N86" s="56" t="str">
        <f>_xlfn.XLOOKUP(L86,SheetData!$A$11:$A$19,SheetData!$B$11:$B$19,"")</f>
        <v/>
      </c>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c r="CK86" s="116"/>
      <c r="CL86" s="116"/>
      <c r="CM86" s="116"/>
      <c r="CN86" s="116"/>
      <c r="CO86" s="116"/>
      <c r="CP86" s="116"/>
    </row>
    <row r="87" spans="2:94" s="53" customFormat="1" ht="24.6" customHeight="1" thickBot="1" x14ac:dyDescent="0.4">
      <c r="B87" s="90">
        <v>82</v>
      </c>
      <c r="C87" s="35"/>
      <c r="D87" s="35"/>
      <c r="E87" s="35"/>
      <c r="F87" s="35"/>
      <c r="G87" s="13" t="str">
        <f t="shared" si="7"/>
        <v/>
      </c>
      <c r="H87" s="55" t="str">
        <f>_xlfn.XLOOKUP(G87,SheetData!$D$2:$D$13,SheetData!$E$2:$E$13,"")</f>
        <v/>
      </c>
      <c r="I87" s="35"/>
      <c r="J87" s="35"/>
      <c r="K87" s="56" t="str">
        <f t="shared" si="5"/>
        <v/>
      </c>
      <c r="L87" s="57" t="str">
        <f t="shared" si="6"/>
        <v/>
      </c>
      <c r="M87" s="79"/>
      <c r="N87" s="56" t="str">
        <f>_xlfn.XLOOKUP(L87,SheetData!$A$11:$A$19,SheetData!$B$11:$B$19,"")</f>
        <v/>
      </c>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6"/>
      <c r="BU87" s="116"/>
      <c r="BV87" s="116"/>
      <c r="BW87" s="116"/>
      <c r="BX87" s="116"/>
      <c r="BY87" s="116"/>
      <c r="BZ87" s="116"/>
      <c r="CA87" s="116"/>
      <c r="CB87" s="116"/>
      <c r="CC87" s="116"/>
      <c r="CD87" s="116"/>
      <c r="CE87" s="116"/>
      <c r="CF87" s="116"/>
      <c r="CG87" s="116"/>
      <c r="CH87" s="116"/>
      <c r="CI87" s="116"/>
      <c r="CJ87" s="116"/>
      <c r="CK87" s="116"/>
      <c r="CL87" s="116"/>
      <c r="CM87" s="116"/>
      <c r="CN87" s="116"/>
      <c r="CO87" s="116"/>
      <c r="CP87" s="116"/>
    </row>
    <row r="88" spans="2:94" s="53" customFormat="1" ht="24.6" customHeight="1" thickBot="1" x14ac:dyDescent="0.4">
      <c r="B88" s="90">
        <v>83</v>
      </c>
      <c r="C88" s="35"/>
      <c r="D88" s="35"/>
      <c r="E88" s="35"/>
      <c r="F88" s="35"/>
      <c r="G88" s="13" t="str">
        <f t="shared" si="7"/>
        <v/>
      </c>
      <c r="H88" s="55" t="str">
        <f>_xlfn.XLOOKUP(G88,SheetData!$D$2:$D$13,SheetData!$E$2:$E$13,"")</f>
        <v/>
      </c>
      <c r="I88" s="35"/>
      <c r="J88" s="35"/>
      <c r="K88" s="56" t="str">
        <f t="shared" si="5"/>
        <v/>
      </c>
      <c r="L88" s="57" t="str">
        <f t="shared" si="6"/>
        <v/>
      </c>
      <c r="M88" s="79"/>
      <c r="N88" s="56" t="str">
        <f>_xlfn.XLOOKUP(L88,SheetData!$A$11:$A$19,SheetData!$B$11:$B$19,"")</f>
        <v/>
      </c>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c r="CK88" s="116"/>
      <c r="CL88" s="116"/>
      <c r="CM88" s="116"/>
      <c r="CN88" s="116"/>
      <c r="CO88" s="116"/>
      <c r="CP88" s="116"/>
    </row>
    <row r="89" spans="2:94" s="53" customFormat="1" ht="24.6" customHeight="1" thickBot="1" x14ac:dyDescent="0.4">
      <c r="B89" s="90">
        <v>84</v>
      </c>
      <c r="C89" s="35"/>
      <c r="D89" s="35"/>
      <c r="E89" s="35"/>
      <c r="F89" s="35"/>
      <c r="G89" s="13" t="str">
        <f t="shared" si="7"/>
        <v/>
      </c>
      <c r="H89" s="55" t="str">
        <f>_xlfn.XLOOKUP(G89,SheetData!$D$2:$D$13,SheetData!$E$2:$E$13,"")</f>
        <v/>
      </c>
      <c r="I89" s="35"/>
      <c r="J89" s="35"/>
      <c r="K89" s="56" t="str">
        <f t="shared" si="5"/>
        <v/>
      </c>
      <c r="L89" s="57" t="str">
        <f t="shared" si="6"/>
        <v/>
      </c>
      <c r="M89" s="79"/>
      <c r="N89" s="56" t="str">
        <f>_xlfn.XLOOKUP(L89,SheetData!$A$11:$A$19,SheetData!$B$11:$B$19,"")</f>
        <v/>
      </c>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c r="BX89" s="116"/>
      <c r="BY89" s="116"/>
      <c r="BZ89" s="116"/>
      <c r="CA89" s="116"/>
      <c r="CB89" s="116"/>
      <c r="CC89" s="116"/>
      <c r="CD89" s="116"/>
      <c r="CE89" s="116"/>
      <c r="CF89" s="116"/>
      <c r="CG89" s="116"/>
      <c r="CH89" s="116"/>
      <c r="CI89" s="116"/>
      <c r="CJ89" s="116"/>
      <c r="CK89" s="116"/>
      <c r="CL89" s="116"/>
      <c r="CM89" s="116"/>
      <c r="CN89" s="116"/>
      <c r="CO89" s="116"/>
      <c r="CP89" s="116"/>
    </row>
    <row r="90" spans="2:94" s="53" customFormat="1" ht="24.6" customHeight="1" thickBot="1" x14ac:dyDescent="0.4">
      <c r="B90" s="90">
        <v>85</v>
      </c>
      <c r="C90" s="35"/>
      <c r="D90" s="35"/>
      <c r="E90" s="35"/>
      <c r="F90" s="35"/>
      <c r="G90" s="13" t="str">
        <f t="shared" si="7"/>
        <v/>
      </c>
      <c r="H90" s="55" t="str">
        <f>_xlfn.XLOOKUP(G90,SheetData!$D$2:$D$13,SheetData!$E$2:$E$13,"")</f>
        <v/>
      </c>
      <c r="I90" s="35"/>
      <c r="J90" s="35"/>
      <c r="K90" s="56" t="str">
        <f t="shared" si="5"/>
        <v/>
      </c>
      <c r="L90" s="57" t="str">
        <f t="shared" si="6"/>
        <v/>
      </c>
      <c r="M90" s="79"/>
      <c r="N90" s="56" t="str">
        <f>_xlfn.XLOOKUP(L90,SheetData!$A$11:$A$19,SheetData!$B$11:$B$19,"")</f>
        <v/>
      </c>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6"/>
      <c r="CD90" s="116"/>
      <c r="CE90" s="116"/>
      <c r="CF90" s="116"/>
      <c r="CG90" s="116"/>
      <c r="CH90" s="116"/>
      <c r="CI90" s="116"/>
      <c r="CJ90" s="116"/>
      <c r="CK90" s="116"/>
      <c r="CL90" s="116"/>
      <c r="CM90" s="116"/>
      <c r="CN90" s="116"/>
      <c r="CO90" s="116"/>
      <c r="CP90" s="116"/>
    </row>
    <row r="91" spans="2:94" s="53" customFormat="1" ht="24.6" customHeight="1" thickBot="1" x14ac:dyDescent="0.4">
      <c r="B91" s="90">
        <v>86</v>
      </c>
      <c r="C91" s="35"/>
      <c r="D91" s="35"/>
      <c r="E91" s="35"/>
      <c r="F91" s="35"/>
      <c r="G91" s="13" t="str">
        <f t="shared" si="7"/>
        <v/>
      </c>
      <c r="H91" s="55" t="str">
        <f>_xlfn.XLOOKUP(G91,SheetData!$D$2:$D$13,SheetData!$E$2:$E$13,"")</f>
        <v/>
      </c>
      <c r="I91" s="35"/>
      <c r="J91" s="35"/>
      <c r="K91" s="56" t="str">
        <f t="shared" si="5"/>
        <v/>
      </c>
      <c r="L91" s="57" t="str">
        <f t="shared" si="6"/>
        <v/>
      </c>
      <c r="M91" s="79"/>
      <c r="N91" s="56" t="str">
        <f>_xlfn.XLOOKUP(L91,SheetData!$A$11:$A$19,SheetData!$B$11:$B$19,"")</f>
        <v/>
      </c>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c r="BZ91" s="116"/>
      <c r="CA91" s="116"/>
      <c r="CB91" s="116"/>
      <c r="CC91" s="116"/>
      <c r="CD91" s="116"/>
      <c r="CE91" s="116"/>
      <c r="CF91" s="116"/>
      <c r="CG91" s="116"/>
      <c r="CH91" s="116"/>
      <c r="CI91" s="116"/>
      <c r="CJ91" s="116"/>
      <c r="CK91" s="116"/>
      <c r="CL91" s="116"/>
      <c r="CM91" s="116"/>
      <c r="CN91" s="116"/>
      <c r="CO91" s="116"/>
      <c r="CP91" s="116"/>
    </row>
    <row r="92" spans="2:94" s="53" customFormat="1" ht="24.6" customHeight="1" thickBot="1" x14ac:dyDescent="0.4">
      <c r="B92" s="90">
        <v>87</v>
      </c>
      <c r="C92" s="35"/>
      <c r="D92" s="35"/>
      <c r="E92" s="35"/>
      <c r="F92" s="35"/>
      <c r="G92" s="13" t="str">
        <f t="shared" si="7"/>
        <v/>
      </c>
      <c r="H92" s="55" t="str">
        <f>_xlfn.XLOOKUP(G92,SheetData!$D$2:$D$13,SheetData!$E$2:$E$13,"")</f>
        <v/>
      </c>
      <c r="I92" s="35"/>
      <c r="J92" s="35"/>
      <c r="K92" s="56" t="str">
        <f t="shared" si="5"/>
        <v/>
      </c>
      <c r="L92" s="57" t="str">
        <f t="shared" si="6"/>
        <v/>
      </c>
      <c r="M92" s="79"/>
      <c r="N92" s="56" t="str">
        <f>_xlfn.XLOOKUP(L92,SheetData!$A$11:$A$19,SheetData!$B$11:$B$19,"")</f>
        <v/>
      </c>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row>
    <row r="93" spans="2:94" s="53" customFormat="1" ht="24.6" customHeight="1" thickBot="1" x14ac:dyDescent="0.4">
      <c r="B93" s="90">
        <v>88</v>
      </c>
      <c r="C93" s="35"/>
      <c r="D93" s="35"/>
      <c r="E93" s="35"/>
      <c r="F93" s="35"/>
      <c r="G93" s="13" t="str">
        <f t="shared" si="7"/>
        <v/>
      </c>
      <c r="H93" s="55" t="str">
        <f>_xlfn.XLOOKUP(G93,SheetData!$D$2:$D$13,SheetData!$E$2:$E$13,"")</f>
        <v/>
      </c>
      <c r="I93" s="35"/>
      <c r="J93" s="35"/>
      <c r="K93" s="56" t="str">
        <f t="shared" si="5"/>
        <v/>
      </c>
      <c r="L93" s="57" t="str">
        <f t="shared" si="6"/>
        <v/>
      </c>
      <c r="M93" s="79"/>
      <c r="N93" s="56" t="str">
        <f>_xlfn.XLOOKUP(L93,SheetData!$A$11:$A$19,SheetData!$B$11:$B$19,"")</f>
        <v/>
      </c>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c r="BZ93" s="116"/>
      <c r="CA93" s="116"/>
      <c r="CB93" s="116"/>
      <c r="CC93" s="116"/>
      <c r="CD93" s="116"/>
      <c r="CE93" s="116"/>
      <c r="CF93" s="116"/>
      <c r="CG93" s="116"/>
      <c r="CH93" s="116"/>
      <c r="CI93" s="116"/>
      <c r="CJ93" s="116"/>
      <c r="CK93" s="116"/>
      <c r="CL93" s="116"/>
      <c r="CM93" s="116"/>
      <c r="CN93" s="116"/>
      <c r="CO93" s="116"/>
      <c r="CP93" s="116"/>
    </row>
    <row r="94" spans="2:94" s="53" customFormat="1" ht="24.6" customHeight="1" thickBot="1" x14ac:dyDescent="0.4">
      <c r="B94" s="90">
        <v>89</v>
      </c>
      <c r="C94" s="35"/>
      <c r="D94" s="35"/>
      <c r="E94" s="35"/>
      <c r="F94" s="35"/>
      <c r="G94" s="13" t="str">
        <f t="shared" si="7"/>
        <v/>
      </c>
      <c r="H94" s="55" t="str">
        <f>_xlfn.XLOOKUP(G94,SheetData!$D$2:$D$13,SheetData!$E$2:$E$13,"")</f>
        <v/>
      </c>
      <c r="I94" s="35"/>
      <c r="J94" s="35"/>
      <c r="K94" s="56" t="str">
        <f t="shared" si="5"/>
        <v/>
      </c>
      <c r="L94" s="57" t="str">
        <f t="shared" si="6"/>
        <v/>
      </c>
      <c r="M94" s="79"/>
      <c r="N94" s="56" t="str">
        <f>_xlfn.XLOOKUP(L94,SheetData!$A$11:$A$19,SheetData!$B$11:$B$19,"")</f>
        <v/>
      </c>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16"/>
      <c r="CG94" s="116"/>
      <c r="CH94" s="116"/>
      <c r="CI94" s="116"/>
      <c r="CJ94" s="116"/>
      <c r="CK94" s="116"/>
      <c r="CL94" s="116"/>
      <c r="CM94" s="116"/>
      <c r="CN94" s="116"/>
      <c r="CO94" s="116"/>
      <c r="CP94" s="116"/>
    </row>
    <row r="95" spans="2:94" s="53" customFormat="1" ht="24.6" customHeight="1" thickBot="1" x14ac:dyDescent="0.4">
      <c r="B95" s="90">
        <v>90</v>
      </c>
      <c r="C95" s="35"/>
      <c r="D95" s="35"/>
      <c r="E95" s="35"/>
      <c r="F95" s="35"/>
      <c r="G95" s="13" t="str">
        <f t="shared" si="7"/>
        <v/>
      </c>
      <c r="H95" s="55" t="str">
        <f>_xlfn.XLOOKUP(G95,SheetData!$D$2:$D$13,SheetData!$E$2:$E$13,"")</f>
        <v/>
      </c>
      <c r="I95" s="35"/>
      <c r="J95" s="35"/>
      <c r="K95" s="56" t="str">
        <f t="shared" si="5"/>
        <v/>
      </c>
      <c r="L95" s="57" t="str">
        <f t="shared" si="6"/>
        <v/>
      </c>
      <c r="M95" s="79"/>
      <c r="N95" s="56" t="str">
        <f>_xlfn.XLOOKUP(L95,SheetData!$A$11:$A$19,SheetData!$B$11:$B$19,"")</f>
        <v/>
      </c>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c r="BZ95" s="116"/>
      <c r="CA95" s="116"/>
      <c r="CB95" s="116"/>
      <c r="CC95" s="116"/>
      <c r="CD95" s="116"/>
      <c r="CE95" s="116"/>
      <c r="CF95" s="116"/>
      <c r="CG95" s="116"/>
      <c r="CH95" s="116"/>
      <c r="CI95" s="116"/>
      <c r="CJ95" s="116"/>
      <c r="CK95" s="116"/>
      <c r="CL95" s="116"/>
      <c r="CM95" s="116"/>
      <c r="CN95" s="116"/>
      <c r="CO95" s="116"/>
      <c r="CP95" s="116"/>
    </row>
    <row r="96" spans="2:94" s="53" customFormat="1" ht="24.6" customHeight="1" thickBot="1" x14ac:dyDescent="0.4">
      <c r="B96" s="90">
        <v>91</v>
      </c>
      <c r="C96" s="35"/>
      <c r="D96" s="35"/>
      <c r="E96" s="35"/>
      <c r="F96" s="35"/>
      <c r="G96" s="13" t="str">
        <f t="shared" si="7"/>
        <v/>
      </c>
      <c r="H96" s="55" t="str">
        <f>_xlfn.XLOOKUP(G96,SheetData!$D$2:$D$13,SheetData!$E$2:$E$13,"")</f>
        <v/>
      </c>
      <c r="I96" s="35"/>
      <c r="J96" s="35"/>
      <c r="K96" s="56" t="str">
        <f t="shared" si="5"/>
        <v/>
      </c>
      <c r="L96" s="57" t="str">
        <f t="shared" si="6"/>
        <v/>
      </c>
      <c r="M96" s="79"/>
      <c r="N96" s="56" t="str">
        <f>_xlfn.XLOOKUP(L96,SheetData!$A$11:$A$19,SheetData!$B$11:$B$19,"")</f>
        <v/>
      </c>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c r="CK96" s="116"/>
      <c r="CL96" s="116"/>
      <c r="CM96" s="116"/>
      <c r="CN96" s="116"/>
      <c r="CO96" s="116"/>
      <c r="CP96" s="116"/>
    </row>
    <row r="97" spans="2:94" s="53" customFormat="1" ht="24.6" customHeight="1" thickBot="1" x14ac:dyDescent="0.4">
      <c r="B97" s="90">
        <v>92</v>
      </c>
      <c r="C97" s="35"/>
      <c r="D97" s="35"/>
      <c r="E97" s="35"/>
      <c r="F97" s="35"/>
      <c r="G97" s="13" t="str">
        <f t="shared" si="7"/>
        <v/>
      </c>
      <c r="H97" s="55" t="str">
        <f>_xlfn.XLOOKUP(G97,SheetData!$D$2:$D$13,SheetData!$E$2:$E$13,"")</f>
        <v/>
      </c>
      <c r="I97" s="35"/>
      <c r="J97" s="35"/>
      <c r="K97" s="56" t="str">
        <f t="shared" si="5"/>
        <v/>
      </c>
      <c r="L97" s="57" t="str">
        <f t="shared" si="6"/>
        <v/>
      </c>
      <c r="M97" s="79"/>
      <c r="N97" s="56" t="str">
        <f>_xlfn.XLOOKUP(L97,SheetData!$A$11:$A$19,SheetData!$B$11:$B$19,"")</f>
        <v/>
      </c>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c r="BZ97" s="116"/>
      <c r="CA97" s="116"/>
      <c r="CB97" s="116"/>
      <c r="CC97" s="116"/>
      <c r="CD97" s="116"/>
      <c r="CE97" s="116"/>
      <c r="CF97" s="116"/>
      <c r="CG97" s="116"/>
      <c r="CH97" s="116"/>
      <c r="CI97" s="116"/>
      <c r="CJ97" s="116"/>
      <c r="CK97" s="116"/>
      <c r="CL97" s="116"/>
      <c r="CM97" s="116"/>
      <c r="CN97" s="116"/>
      <c r="CO97" s="116"/>
      <c r="CP97" s="116"/>
    </row>
    <row r="98" spans="2:94" s="53" customFormat="1" ht="24.6" customHeight="1" thickBot="1" x14ac:dyDescent="0.4">
      <c r="B98" s="90">
        <v>93</v>
      </c>
      <c r="C98" s="35"/>
      <c r="D98" s="35"/>
      <c r="E98" s="35"/>
      <c r="F98" s="35"/>
      <c r="G98" s="13" t="str">
        <f t="shared" si="7"/>
        <v/>
      </c>
      <c r="H98" s="55" t="str">
        <f>_xlfn.XLOOKUP(G98,SheetData!$D$2:$D$13,SheetData!$E$2:$E$13,"")</f>
        <v/>
      </c>
      <c r="I98" s="35"/>
      <c r="J98" s="35"/>
      <c r="K98" s="56" t="str">
        <f t="shared" si="5"/>
        <v/>
      </c>
      <c r="L98" s="57" t="str">
        <f t="shared" si="6"/>
        <v/>
      </c>
      <c r="M98" s="79"/>
      <c r="N98" s="56" t="str">
        <f>_xlfn.XLOOKUP(L98,SheetData!$A$11:$A$19,SheetData!$B$11:$B$19,"")</f>
        <v/>
      </c>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6"/>
      <c r="CD98" s="116"/>
      <c r="CE98" s="116"/>
      <c r="CF98" s="116"/>
      <c r="CG98" s="116"/>
      <c r="CH98" s="116"/>
      <c r="CI98" s="116"/>
      <c r="CJ98" s="116"/>
      <c r="CK98" s="116"/>
      <c r="CL98" s="116"/>
      <c r="CM98" s="116"/>
      <c r="CN98" s="116"/>
      <c r="CO98" s="116"/>
      <c r="CP98" s="116"/>
    </row>
    <row r="99" spans="2:94" s="53" customFormat="1" ht="24.6" customHeight="1" thickBot="1" x14ac:dyDescent="0.4">
      <c r="B99" s="90">
        <v>94</v>
      </c>
      <c r="C99" s="35"/>
      <c r="D99" s="35"/>
      <c r="E99" s="35"/>
      <c r="F99" s="35"/>
      <c r="G99" s="13" t="str">
        <f t="shared" si="7"/>
        <v/>
      </c>
      <c r="H99" s="55" t="str">
        <f>_xlfn.XLOOKUP(G99,SheetData!$D$2:$D$13,SheetData!$E$2:$E$13,"")</f>
        <v/>
      </c>
      <c r="I99" s="35"/>
      <c r="J99" s="35"/>
      <c r="K99" s="56" t="str">
        <f t="shared" si="5"/>
        <v/>
      </c>
      <c r="L99" s="57" t="str">
        <f t="shared" si="6"/>
        <v/>
      </c>
      <c r="M99" s="79"/>
      <c r="N99" s="56" t="str">
        <f>_xlfn.XLOOKUP(L99,SheetData!$A$11:$A$19,SheetData!$B$11:$B$19,"")</f>
        <v/>
      </c>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c r="BX99" s="116"/>
      <c r="BY99" s="116"/>
      <c r="BZ99" s="116"/>
      <c r="CA99" s="116"/>
      <c r="CB99" s="116"/>
      <c r="CC99" s="116"/>
      <c r="CD99" s="116"/>
      <c r="CE99" s="116"/>
      <c r="CF99" s="116"/>
      <c r="CG99" s="116"/>
      <c r="CH99" s="116"/>
      <c r="CI99" s="116"/>
      <c r="CJ99" s="116"/>
      <c r="CK99" s="116"/>
      <c r="CL99" s="116"/>
      <c r="CM99" s="116"/>
      <c r="CN99" s="116"/>
      <c r="CO99" s="116"/>
      <c r="CP99" s="116"/>
    </row>
    <row r="100" spans="2:94" s="53" customFormat="1" ht="24.6" customHeight="1" thickBot="1" x14ac:dyDescent="0.4">
      <c r="B100" s="90">
        <v>95</v>
      </c>
      <c r="C100" s="35"/>
      <c r="D100" s="35"/>
      <c r="E100" s="35"/>
      <c r="F100" s="35"/>
      <c r="G100" s="13" t="str">
        <f t="shared" si="7"/>
        <v/>
      </c>
      <c r="H100" s="55" t="str">
        <f>_xlfn.XLOOKUP(G100,SheetData!$D$2:$D$13,SheetData!$E$2:$E$13,"")</f>
        <v/>
      </c>
      <c r="I100" s="35"/>
      <c r="J100" s="35"/>
      <c r="K100" s="56" t="str">
        <f t="shared" si="5"/>
        <v/>
      </c>
      <c r="L100" s="57" t="str">
        <f t="shared" si="6"/>
        <v/>
      </c>
      <c r="M100" s="79"/>
      <c r="N100" s="56" t="str">
        <f>_xlfn.XLOOKUP(L100,SheetData!$A$11:$A$19,SheetData!$B$11:$B$19,"")</f>
        <v/>
      </c>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row>
    <row r="101" spans="2:94" s="53" customFormat="1" ht="24.6" customHeight="1" thickBot="1" x14ac:dyDescent="0.4">
      <c r="B101" s="90">
        <v>96</v>
      </c>
      <c r="C101" s="35"/>
      <c r="D101" s="35"/>
      <c r="E101" s="35"/>
      <c r="F101" s="35"/>
      <c r="G101" s="13" t="str">
        <f t="shared" si="7"/>
        <v/>
      </c>
      <c r="H101" s="55" t="str">
        <f>_xlfn.XLOOKUP(G101,SheetData!$D$2:$D$13,SheetData!$E$2:$E$13,"")</f>
        <v/>
      </c>
      <c r="I101" s="35"/>
      <c r="J101" s="35"/>
      <c r="K101" s="56" t="str">
        <f t="shared" si="5"/>
        <v/>
      </c>
      <c r="L101" s="57" t="str">
        <f t="shared" si="6"/>
        <v/>
      </c>
      <c r="M101" s="79"/>
      <c r="N101" s="56" t="str">
        <f>_xlfn.XLOOKUP(L101,SheetData!$A$11:$A$19,SheetData!$B$11:$B$19,"")</f>
        <v/>
      </c>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6"/>
      <c r="BU101" s="116"/>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row>
    <row r="102" spans="2:94" s="53" customFormat="1" ht="24.6" customHeight="1" thickBot="1" x14ac:dyDescent="0.4">
      <c r="B102" s="90">
        <v>97</v>
      </c>
      <c r="C102" s="35"/>
      <c r="D102" s="35"/>
      <c r="E102" s="35"/>
      <c r="F102" s="35"/>
      <c r="G102" s="13" t="str">
        <f t="shared" si="7"/>
        <v/>
      </c>
      <c r="H102" s="55" t="str">
        <f>_xlfn.XLOOKUP(G102,SheetData!$D$2:$D$13,SheetData!$E$2:$E$13,"")</f>
        <v/>
      </c>
      <c r="I102" s="35"/>
      <c r="J102" s="35"/>
      <c r="K102" s="56" t="str">
        <f t="shared" ref="K102:K105" si="8">IF(I102&lt;&gt;"",(IF(I102&lt;50, "GREEN",IF(I102&gt;150,"RED",IF(J102="YES","RED","AMBER")))),"")</f>
        <v/>
      </c>
      <c r="L102" s="57" t="str">
        <f t="shared" ref="L102:L105" si="9">CONCATENATE(H102,K102)</f>
        <v/>
      </c>
      <c r="M102" s="79"/>
      <c r="N102" s="56" t="str">
        <f>_xlfn.XLOOKUP(L102,SheetData!$A$11:$A$19,SheetData!$B$11:$B$19,"")</f>
        <v/>
      </c>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row>
    <row r="103" spans="2:94" s="53" customFormat="1" ht="24.6" customHeight="1" thickBot="1" x14ac:dyDescent="0.4">
      <c r="B103" s="90">
        <v>98</v>
      </c>
      <c r="C103" s="35"/>
      <c r="D103" s="35"/>
      <c r="E103" s="35"/>
      <c r="F103" s="35"/>
      <c r="G103" s="13" t="str">
        <f t="shared" si="7"/>
        <v/>
      </c>
      <c r="H103" s="55" t="str">
        <f>_xlfn.XLOOKUP(G103,SheetData!$D$2:$D$13,SheetData!$E$2:$E$13,"")</f>
        <v/>
      </c>
      <c r="I103" s="35"/>
      <c r="J103" s="35"/>
      <c r="K103" s="56" t="str">
        <f t="shared" si="8"/>
        <v/>
      </c>
      <c r="L103" s="57" t="str">
        <f t="shared" si="9"/>
        <v/>
      </c>
      <c r="M103" s="79"/>
      <c r="N103" s="56" t="str">
        <f>_xlfn.XLOOKUP(L103,SheetData!$A$11:$A$19,SheetData!$B$11:$B$19,"")</f>
        <v/>
      </c>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6"/>
      <c r="BU103" s="116"/>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row>
    <row r="104" spans="2:94" s="53" customFormat="1" ht="24.6" customHeight="1" thickBot="1" x14ac:dyDescent="0.4">
      <c r="B104" s="90">
        <v>99</v>
      </c>
      <c r="C104" s="35"/>
      <c r="D104" s="35"/>
      <c r="E104" s="35"/>
      <c r="F104" s="35"/>
      <c r="G104" s="13" t="str">
        <f t="shared" si="7"/>
        <v/>
      </c>
      <c r="H104" s="55" t="str">
        <f>_xlfn.XLOOKUP(G104,SheetData!$D$2:$D$13,SheetData!$E$2:$E$13,"")</f>
        <v/>
      </c>
      <c r="I104" s="35"/>
      <c r="J104" s="35"/>
      <c r="K104" s="56" t="str">
        <f t="shared" si="8"/>
        <v/>
      </c>
      <c r="L104" s="57" t="str">
        <f t="shared" si="9"/>
        <v/>
      </c>
      <c r="M104" s="79"/>
      <c r="N104" s="56" t="str">
        <f>_xlfn.XLOOKUP(L104,SheetData!$A$11:$A$19,SheetData!$B$11:$B$19,"")</f>
        <v/>
      </c>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row>
    <row r="105" spans="2:94" s="53" customFormat="1" ht="24.6" customHeight="1" thickBot="1" x14ac:dyDescent="0.4">
      <c r="B105" s="90">
        <v>100</v>
      </c>
      <c r="C105" s="35"/>
      <c r="D105" s="35"/>
      <c r="E105" s="35"/>
      <c r="F105" s="35"/>
      <c r="G105" s="13" t="str">
        <f t="shared" si="7"/>
        <v/>
      </c>
      <c r="H105" s="55" t="str">
        <f>_xlfn.XLOOKUP(G105,SheetData!$D$2:$D$13,SheetData!$E$2:$E$13,"")</f>
        <v/>
      </c>
      <c r="I105" s="35"/>
      <c r="J105" s="35"/>
      <c r="K105" s="56" t="str">
        <f t="shared" si="8"/>
        <v/>
      </c>
      <c r="L105" s="57" t="str">
        <f t="shared" si="9"/>
        <v/>
      </c>
      <c r="M105" s="79"/>
      <c r="N105" s="56" t="str">
        <f>_xlfn.XLOOKUP(L105,SheetData!$A$11:$A$19,SheetData!$B$11:$B$19,"")</f>
        <v/>
      </c>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c r="BE105" s="116"/>
      <c r="BF105" s="116"/>
      <c r="BG105" s="116"/>
      <c r="BH105" s="116"/>
      <c r="BI105" s="116"/>
      <c r="BJ105" s="116"/>
      <c r="BK105" s="116"/>
      <c r="BL105" s="116"/>
      <c r="BM105" s="116"/>
      <c r="BN105" s="116"/>
      <c r="BO105" s="116"/>
      <c r="BP105" s="116"/>
      <c r="BQ105" s="116"/>
      <c r="BR105" s="116"/>
      <c r="BS105" s="116"/>
      <c r="BT105" s="116"/>
      <c r="BU105" s="116"/>
      <c r="BV105" s="116"/>
      <c r="BW105" s="116"/>
      <c r="BX105" s="116"/>
      <c r="BY105" s="116"/>
      <c r="BZ105" s="116"/>
      <c r="CA105" s="116"/>
      <c r="CB105" s="116"/>
      <c r="CC105" s="116"/>
      <c r="CD105" s="116"/>
      <c r="CE105" s="116"/>
      <c r="CF105" s="116"/>
      <c r="CG105" s="116"/>
      <c r="CH105" s="116"/>
      <c r="CI105" s="116"/>
      <c r="CJ105" s="116"/>
      <c r="CK105" s="116"/>
      <c r="CL105" s="116"/>
      <c r="CM105" s="116"/>
      <c r="CN105" s="116"/>
      <c r="CO105" s="116"/>
      <c r="CP105" s="116"/>
    </row>
  </sheetData>
  <sheetProtection algorithmName="SHA-512" hashValue="Azhv40s7qQP+izRjJBOB7pI/qpln3HYvU+SJPr7lXKxpAf0PXzSrN5qnQ69OEpSteWfdIYqM/tvjHudkBbTQbg==" saltValue="bgmCxQvTbo5ck2oFubk36w==" spinCount="100000" sheet="1" objects="1" scenarios="1"/>
  <mergeCells count="5">
    <mergeCell ref="E4:H4"/>
    <mergeCell ref="I4:K4"/>
    <mergeCell ref="B1:N1"/>
    <mergeCell ref="B3:F3"/>
    <mergeCell ref="I3:N3"/>
  </mergeCells>
  <phoneticPr fontId="9" type="noConversion"/>
  <conditionalFormatting sqref="H6:H105">
    <cfRule type="containsText" dxfId="79" priority="13" operator="containsText" text="RED">
      <formula>NOT(ISERROR(SEARCH("RED",H6)))</formula>
    </cfRule>
    <cfRule type="containsText" dxfId="78" priority="14" operator="containsText" text="AMBER">
      <formula>NOT(ISERROR(SEARCH("AMBER",H6)))</formula>
    </cfRule>
    <cfRule type="containsText" dxfId="77" priority="15" operator="containsText" text="GREEN">
      <formula>NOT(ISERROR(SEARCH("GREEN",H6)))</formula>
    </cfRule>
  </conditionalFormatting>
  <conditionalFormatting sqref="K6:K105">
    <cfRule type="containsText" dxfId="76" priority="7" operator="containsText" text="RED">
      <formula>NOT(ISERROR(SEARCH("RED",K6)))</formula>
    </cfRule>
    <cfRule type="containsText" dxfId="75" priority="8" operator="containsText" text="AMBER">
      <formula>NOT(ISERROR(SEARCH("AMBER",K6)))</formula>
    </cfRule>
    <cfRule type="containsText" dxfId="74" priority="9" operator="containsText" text="GREEN">
      <formula>NOT(ISERROR(SEARCH("GREEN",K6)))</formula>
    </cfRule>
  </conditionalFormatting>
  <conditionalFormatting sqref="L6:M105">
    <cfRule type="containsText" dxfId="73" priority="4" operator="containsText" text="RED">
      <formula>NOT(ISERROR(SEARCH("RED",L6)))</formula>
    </cfRule>
    <cfRule type="containsText" dxfId="72" priority="5" operator="containsText" text="AMBER">
      <formula>NOT(ISERROR(SEARCH("AMBER",L6)))</formula>
    </cfRule>
    <cfRule type="containsText" dxfId="71" priority="6" operator="containsText" text="GREEN">
      <formula>NOT(ISERROR(SEARCH("GREEN",L6)))</formula>
    </cfRule>
  </conditionalFormatting>
  <conditionalFormatting sqref="N6:N105">
    <cfRule type="containsText" dxfId="70" priority="1" operator="containsText" text="RED">
      <formula>NOT(ISERROR(SEARCH("RED",N6)))</formula>
    </cfRule>
    <cfRule type="containsText" dxfId="69" priority="2" operator="containsText" text="AMBER">
      <formula>NOT(ISERROR(SEARCH("AMBER",N6)))</formula>
    </cfRule>
    <cfRule type="containsText" dxfId="68" priority="3" operator="containsText" text="GREEN">
      <formula>NOT(ISERROR(SEARCH("GREEN",N6)))</formula>
    </cfRule>
  </conditionalFormatting>
  <pageMargins left="0.39370078740157483" right="0.39370078740157483" top="0.39370078740157483" bottom="0.39370078740157483" header="0.19685039370078741" footer="0"/>
  <pageSetup scale="74" fitToHeight="0" orientation="portrait" r:id="rId1"/>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856AB2A5-3FC6-4280-852E-6A6A02FFDE27}">
          <x14:formula1>
            <xm:f>SheetData!$B$21:$B$22</xm:f>
          </x14:formula1>
          <xm:sqref>J6:J105</xm:sqref>
        </x14:dataValidation>
        <x14:dataValidation type="list" allowBlank="1" showInputMessage="1" showErrorMessage="1" xr:uid="{DB28C120-134F-4B05-911D-BA8C27403CB9}">
          <x14:formula1>
            <xm:f>SheetData!$A$34:$A$36</xm:f>
          </x14:formula1>
          <xm:sqref>F6:F105</xm:sqref>
        </x14:dataValidation>
        <x14:dataValidation type="list" allowBlank="1" showInputMessage="1" showErrorMessage="1" xr:uid="{6CB27678-6480-494C-BAF9-54A640D3A71D}">
          <x14:formula1>
            <xm:f>SheetData!$A$29:$A$32</xm:f>
          </x14:formula1>
          <xm:sqref>E6:E105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4502-F6E5-4DDE-991F-D6BA3F070830}">
  <sheetPr codeName="Sheet4">
    <tabColor theme="8"/>
    <pageSetUpPr fitToPage="1"/>
  </sheetPr>
  <dimension ref="B1:CR107"/>
  <sheetViews>
    <sheetView showGridLines="0" showWhiteSpace="0" zoomScale="80" zoomScaleNormal="80" zoomScalePageLayoutView="90" workbookViewId="0"/>
  </sheetViews>
  <sheetFormatPr defaultColWidth="8.77734375" defaultRowHeight="15" x14ac:dyDescent="0.25"/>
  <cols>
    <col min="1" max="1" width="3.88671875" style="50" customWidth="1"/>
    <col min="2" max="2" width="5.44140625" style="14" customWidth="1"/>
    <col min="3" max="3" width="20" style="17" customWidth="1"/>
    <col min="4" max="4" width="14.44140625" style="14" customWidth="1"/>
    <col min="5" max="5" width="27.77734375" style="14" customWidth="1"/>
    <col min="6" max="6" width="16.33203125" style="17" customWidth="1"/>
    <col min="7" max="7" width="24.88671875" style="17" customWidth="1"/>
    <col min="8" max="8" width="19" style="17" customWidth="1"/>
    <col min="9" max="9" width="17.33203125" style="17" customWidth="1"/>
    <col min="10" max="10" width="24.33203125" style="17" customWidth="1"/>
    <col min="11" max="14" width="16.109375" style="54" customWidth="1"/>
    <col min="15" max="17" width="8.77734375" style="54"/>
    <col min="18" max="24" width="8.77734375" style="112"/>
    <col min="25" max="25" width="8.77734375" style="112" customWidth="1"/>
    <col min="26" max="39" width="8.77734375" style="112" hidden="1" customWidth="1"/>
    <col min="40" max="41" width="8.77734375" style="112"/>
    <col min="42" max="96" width="8.77734375" style="54"/>
    <col min="97" max="16384" width="8.77734375" style="50"/>
  </cols>
  <sheetData>
    <row r="1" spans="2:96" s="49" customFormat="1" ht="39" customHeight="1" x14ac:dyDescent="0.25">
      <c r="B1" s="140" t="s">
        <v>184</v>
      </c>
      <c r="C1" s="140"/>
      <c r="D1" s="140"/>
      <c r="E1" s="140"/>
      <c r="F1" s="140"/>
      <c r="G1" s="140"/>
      <c r="H1" s="140"/>
      <c r="I1" s="140"/>
      <c r="J1" s="140"/>
      <c r="K1" s="140"/>
      <c r="L1" s="140"/>
      <c r="M1" s="140"/>
      <c r="N1" s="140"/>
      <c r="O1" s="140"/>
      <c r="P1" s="140"/>
      <c r="Q1" s="140"/>
      <c r="R1" s="140"/>
      <c r="S1" s="140"/>
      <c r="T1" s="140"/>
      <c r="U1" s="140"/>
      <c r="V1" s="140"/>
      <c r="W1" s="140"/>
      <c r="X1" s="140"/>
      <c r="Y1" s="109"/>
      <c r="Z1" s="109"/>
      <c r="AA1" s="109"/>
      <c r="AB1" s="109"/>
      <c r="AC1" s="109"/>
      <c r="AD1" s="109"/>
      <c r="AE1" s="109"/>
      <c r="AF1" s="109"/>
      <c r="AG1" s="109"/>
      <c r="AH1" s="109"/>
      <c r="AI1" s="109"/>
      <c r="AJ1" s="109"/>
      <c r="AK1" s="109"/>
      <c r="AL1" s="109"/>
      <c r="AM1" s="109"/>
      <c r="AN1" s="109"/>
      <c r="AO1" s="109"/>
    </row>
    <row r="2" spans="2:96" ht="10.5" customHeight="1" x14ac:dyDescent="0.4">
      <c r="B2" s="15"/>
      <c r="C2" s="16"/>
      <c r="D2" s="16"/>
      <c r="E2" s="16"/>
      <c r="I2" s="50"/>
      <c r="J2" s="50"/>
      <c r="K2" s="50"/>
      <c r="L2" s="50"/>
      <c r="M2" s="50"/>
      <c r="N2" s="50"/>
      <c r="O2" s="50"/>
      <c r="P2" s="50"/>
      <c r="Q2" s="50"/>
      <c r="R2" s="110"/>
      <c r="S2" s="110"/>
      <c r="T2" s="110"/>
      <c r="U2" s="110"/>
      <c r="V2" s="110"/>
      <c r="W2" s="110"/>
      <c r="X2" s="110"/>
      <c r="Y2" s="110"/>
      <c r="Z2" s="110"/>
      <c r="AA2" s="110"/>
      <c r="AB2" s="110"/>
      <c r="AC2" s="111"/>
      <c r="AD2" s="111"/>
      <c r="AI2" s="111"/>
      <c r="AJ2" s="111"/>
      <c r="AK2" s="111"/>
      <c r="AL2" s="111"/>
      <c r="AM2" s="110"/>
      <c r="AN2" s="110"/>
      <c r="AO2" s="111"/>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row>
    <row r="3" spans="2:96" s="51" customFormat="1" ht="397.5" customHeight="1" thickBot="1" x14ac:dyDescent="0.4">
      <c r="B3" s="162" t="s">
        <v>279</v>
      </c>
      <c r="C3" s="162"/>
      <c r="D3" s="162"/>
      <c r="E3" s="162"/>
      <c r="F3" s="162"/>
      <c r="G3" s="162"/>
      <c r="H3" s="162"/>
      <c r="I3" s="120"/>
      <c r="J3" s="163" t="s">
        <v>280</v>
      </c>
      <c r="K3" s="163"/>
      <c r="L3" s="163"/>
      <c r="M3" s="163"/>
      <c r="N3" s="163"/>
      <c r="P3" s="129" t="s">
        <v>244</v>
      </c>
      <c r="R3" s="113"/>
      <c r="S3" s="113"/>
      <c r="T3" s="113"/>
      <c r="U3" s="113"/>
      <c r="V3" s="113"/>
      <c r="W3" s="113"/>
      <c r="X3" s="113"/>
      <c r="Y3" s="113"/>
      <c r="Z3" s="113"/>
      <c r="AA3" s="113"/>
      <c r="AB3" s="113"/>
      <c r="AC3" s="113"/>
      <c r="AD3" s="113"/>
      <c r="AE3" s="114" t="s">
        <v>160</v>
      </c>
      <c r="AF3" s="114" t="s">
        <v>221</v>
      </c>
      <c r="AG3" s="114" t="s">
        <v>161</v>
      </c>
      <c r="AH3" s="114" t="s">
        <v>162</v>
      </c>
      <c r="AI3" s="114" t="s">
        <v>222</v>
      </c>
      <c r="AJ3" s="114" t="s">
        <v>223</v>
      </c>
      <c r="AK3" s="114" t="s">
        <v>225</v>
      </c>
      <c r="AL3" s="113"/>
      <c r="AM3" s="127" t="s">
        <v>224</v>
      </c>
      <c r="AN3" s="113"/>
      <c r="AO3" s="113"/>
    </row>
    <row r="4" spans="2:96" s="51" customFormat="1" ht="39.6" customHeight="1" thickBot="1" x14ac:dyDescent="0.3">
      <c r="B4" s="81"/>
      <c r="C4" s="81"/>
      <c r="D4" s="81"/>
      <c r="E4" s="159" t="s">
        <v>256</v>
      </c>
      <c r="F4" s="160"/>
      <c r="G4" s="160"/>
      <c r="H4" s="160"/>
      <c r="I4" s="161"/>
      <c r="J4" s="81"/>
      <c r="K4" s="159" t="s">
        <v>281</v>
      </c>
      <c r="L4" s="160"/>
      <c r="M4" s="160"/>
      <c r="N4" s="161"/>
      <c r="R4" s="113"/>
      <c r="S4" s="113"/>
      <c r="T4" s="113"/>
      <c r="U4" s="113"/>
      <c r="V4" s="113"/>
      <c r="W4" s="113"/>
      <c r="X4" s="113"/>
      <c r="Y4" s="113"/>
      <c r="Z4" s="113"/>
      <c r="AA4" s="113"/>
      <c r="AB4" s="113"/>
      <c r="AC4" s="113"/>
      <c r="AD4" s="113"/>
      <c r="AE4" s="114"/>
      <c r="AF4" s="114"/>
      <c r="AG4" s="114"/>
      <c r="AH4" s="114"/>
      <c r="AI4" s="113"/>
      <c r="AJ4" s="113"/>
      <c r="AK4" s="113"/>
      <c r="AL4" s="113"/>
      <c r="AM4" s="113"/>
      <c r="AN4" s="113"/>
      <c r="AO4" s="113"/>
    </row>
    <row r="5" spans="2:96" s="52" customFormat="1" ht="63.75" customHeight="1" thickBot="1" x14ac:dyDescent="0.3">
      <c r="B5" s="88" t="s">
        <v>10</v>
      </c>
      <c r="C5" s="82" t="s">
        <v>11</v>
      </c>
      <c r="D5" s="43" t="s">
        <v>206</v>
      </c>
      <c r="E5" s="43" t="s">
        <v>154</v>
      </c>
      <c r="F5" s="43" t="s">
        <v>152</v>
      </c>
      <c r="G5" s="43" t="s">
        <v>153</v>
      </c>
      <c r="H5" s="43" t="s">
        <v>155</v>
      </c>
      <c r="I5" s="43" t="s">
        <v>151</v>
      </c>
      <c r="J5" s="22" t="s">
        <v>278</v>
      </c>
      <c r="K5" s="21" t="s">
        <v>210</v>
      </c>
      <c r="L5" s="21" t="s">
        <v>211</v>
      </c>
      <c r="M5" s="21" t="s">
        <v>208</v>
      </c>
      <c r="N5" s="43" t="s">
        <v>209</v>
      </c>
      <c r="R5" s="115"/>
      <c r="S5" s="115"/>
      <c r="T5" s="115"/>
      <c r="U5" s="115"/>
      <c r="V5" s="115"/>
      <c r="W5" s="115"/>
      <c r="X5" s="115"/>
      <c r="Y5" s="115"/>
      <c r="Z5" s="115" t="s">
        <v>96</v>
      </c>
      <c r="AA5" s="115" t="s">
        <v>207</v>
      </c>
      <c r="AB5" s="115" t="s">
        <v>163</v>
      </c>
      <c r="AC5" s="111" t="s">
        <v>16</v>
      </c>
      <c r="AD5" s="111" t="s">
        <v>15</v>
      </c>
      <c r="AE5" s="111" t="s">
        <v>92</v>
      </c>
      <c r="AF5" s="111" t="s">
        <v>92</v>
      </c>
      <c r="AG5" s="111" t="s">
        <v>92</v>
      </c>
      <c r="AH5" s="111" t="s">
        <v>92</v>
      </c>
      <c r="AI5" s="111" t="s">
        <v>94</v>
      </c>
      <c r="AJ5" s="111" t="s">
        <v>94</v>
      </c>
      <c r="AK5" s="111" t="s">
        <v>94</v>
      </c>
      <c r="AL5" s="111"/>
      <c r="AN5" s="115"/>
      <c r="AO5" s="111"/>
    </row>
    <row r="6" spans="2:96" s="52" customFormat="1" ht="24.6" customHeight="1" thickBot="1" x14ac:dyDescent="0.3">
      <c r="B6" s="89">
        <v>1</v>
      </c>
      <c r="C6" s="47" t="str">
        <f>IF(ISBLANK('Risk - N loss'!C6),"",'Risk - N loss'!C6)</f>
        <v/>
      </c>
      <c r="D6" s="47" t="str">
        <f>IF(ISBLANK('Risk - N loss'!D6),"",'Risk - N loss'!D6)</f>
        <v/>
      </c>
      <c r="E6" s="35"/>
      <c r="F6" s="125"/>
      <c r="G6" s="35"/>
      <c r="H6" s="35"/>
      <c r="I6" s="35"/>
      <c r="J6" s="118" t="str">
        <f t="shared" ref="J6:J37" si="0">IF(AB6=0,"",IF(E6="YES","VERY LOW",IF(K6&gt;0,AA6,_xlfn.XLOOKUP(1,AC6:AK6,$AC$5:$AK$5))))</f>
        <v/>
      </c>
      <c r="K6" s="35"/>
      <c r="L6" s="35"/>
      <c r="M6" s="119" t="str">
        <f>IFERROR(IF(TablePloss[[#This Row],[Mitigated erosion rate (t/ha/year)]]="","",((TablePloss[[#This Row],[Unmitigated erosion rate (t/ha/year)]]-TablePloss[[#This Row],[Mitigated erosion rate (t/ha/year)]])/TablePloss[[#This Row],[Unmitigated erosion rate (t/ha/year)]])),"")</f>
        <v/>
      </c>
      <c r="N6" s="35"/>
      <c r="R6" s="115"/>
      <c r="S6" s="115"/>
      <c r="T6" s="115"/>
      <c r="U6" s="115"/>
      <c r="V6" s="115"/>
      <c r="X6" s="115"/>
      <c r="Y6" s="115"/>
      <c r="Z6" s="115" t="str">
        <f>IF(J6="RED",3,IF(J6="AMBER",2,IF(J6="GREEN",1,IF(J6="VERY LOW",4,""))))</f>
        <v/>
      </c>
      <c r="AA6" s="115" t="str">
        <f>IF(K6="","",IF(K6&lt;=2,"GREEN",IF(AND(K6&gt;2,K6&lt;=7),"AMBER","RED")))</f>
        <v/>
      </c>
      <c r="AB6" s="115">
        <f t="shared" ref="AB6:AB18" si="1">IF(OR(AA6&lt;&gt;"",SUM(AC6:AK6)&gt;0),1,0)</f>
        <v>0</v>
      </c>
      <c r="AC6" s="111">
        <f t="shared" ref="AC6:AC37" si="2">IF(E6="Yes",1,0)</f>
        <v>0</v>
      </c>
      <c r="AD6" s="111">
        <f t="shared" ref="AD6:AD17" si="3">IF(AND(F6&gt;0,F6&lt;=1),1,IF(AND(G6="Yes",F6&lt;=5),1,IF(AND(F6&lt;=2,H6="LOW"),1,0)))</f>
        <v>0</v>
      </c>
      <c r="AE6" s="111">
        <f t="shared" ref="AE6:AE37" si="4">IF(AND(G6="Yes",F6&gt;5),1,0)</f>
        <v>0</v>
      </c>
      <c r="AF6" s="111">
        <f t="shared" ref="AF6:AF37" si="5">IF(AND(G6="No",F6&lt;=2,OR(H6="Moderate",H6="High")),1,0)</f>
        <v>0</v>
      </c>
      <c r="AG6" s="111">
        <f t="shared" ref="AG6:AG37" si="6">IF(AND(G6="No",F6&lt;=3,OR(H6="Low",H6="Moderate")),1,0)</f>
        <v>0</v>
      </c>
      <c r="AH6" s="111">
        <f t="shared" ref="AH6:AH37" si="7">IF(AND(F6&lt;=4,OR(H6="Low",H6="Moderate"),I6&gt;0,I6&lt;=200),1,0)</f>
        <v>0</v>
      </c>
      <c r="AI6" s="111">
        <f t="shared" ref="AI6:AI37" si="8">IF(AND(E6="No",G6="No",F6&gt;2,F6&lt;=4,I6&gt;200),1,0)</f>
        <v>0</v>
      </c>
      <c r="AJ6" s="111">
        <f>IF(AND(E6="No",G6="No",F6&gt;2,H6="high"),1,0)</f>
        <v>0</v>
      </c>
      <c r="AK6" s="111">
        <f t="shared" ref="AK6:AK37" si="9">IF(AND(E6="No",G6="No",F6&gt;4),1,0)</f>
        <v>0</v>
      </c>
      <c r="AL6" s="111"/>
      <c r="AM6" s="115">
        <f t="shared" ref="AM6:AM37" si="10">IF(AND(E6="No",G6="No",F6&gt;3,F6&lt;=4,OR(H6="Low",H6="Moderate")),1,0)</f>
        <v>0</v>
      </c>
      <c r="AN6" s="115"/>
      <c r="AO6" s="111"/>
    </row>
    <row r="7" spans="2:96" s="52" customFormat="1" ht="24.6" customHeight="1" thickBot="1" x14ac:dyDescent="0.3">
      <c r="B7" s="89">
        <v>2</v>
      </c>
      <c r="C7" s="47" t="str">
        <f>IF(ISBLANK('Risk - N loss'!C7),"",'Risk - N loss'!C7)</f>
        <v/>
      </c>
      <c r="D7" s="47" t="str">
        <f>IF(ISBLANK('Risk - N loss'!D7),"",'Risk - N loss'!D7)</f>
        <v/>
      </c>
      <c r="E7" s="35"/>
      <c r="F7" s="125"/>
      <c r="G7" s="35"/>
      <c r="H7" s="35"/>
      <c r="I7" s="35"/>
      <c r="J7" s="118" t="str">
        <f t="shared" si="0"/>
        <v/>
      </c>
      <c r="K7" s="35"/>
      <c r="L7" s="35"/>
      <c r="M7" s="119" t="str">
        <f>IFERROR(IF(TablePloss[[#This Row],[Mitigated erosion rate (t/ha/year)]]="","",((TablePloss[[#This Row],[Unmitigated erosion rate (t/ha/year)]]-TablePloss[[#This Row],[Mitigated erosion rate (t/ha/year)]])/TablePloss[[#This Row],[Unmitigated erosion rate (t/ha/year)]])),"")</f>
        <v/>
      </c>
      <c r="N7" s="35"/>
      <c r="R7" s="115"/>
      <c r="S7" s="115"/>
      <c r="T7" s="115"/>
      <c r="U7" s="115"/>
      <c r="V7" s="115"/>
      <c r="W7" s="115"/>
      <c r="X7" s="115"/>
      <c r="Y7" s="115"/>
      <c r="Z7" s="115" t="str">
        <f t="shared" ref="Z7:Z70" si="11">IF(J7="RED",3,IF(J7="AMBER",2,IF(J7="GREEN",1,IF(J7="VERY LOW",4,""))))</f>
        <v/>
      </c>
      <c r="AA7" s="115" t="str">
        <f t="shared" ref="AA7:AA70" si="12">IF(K7="","",IF(K7&lt;=2,"GREEN",IF(AND(K7&gt;2,K7&lt;=7),"AMBER","RED")))</f>
        <v/>
      </c>
      <c r="AB7" s="115">
        <f t="shared" si="1"/>
        <v>0</v>
      </c>
      <c r="AC7" s="111">
        <f t="shared" si="2"/>
        <v>0</v>
      </c>
      <c r="AD7" s="111">
        <f t="shared" si="3"/>
        <v>0</v>
      </c>
      <c r="AE7" s="111">
        <f t="shared" si="4"/>
        <v>0</v>
      </c>
      <c r="AF7" s="111">
        <f t="shared" si="5"/>
        <v>0</v>
      </c>
      <c r="AG7" s="111">
        <f t="shared" si="6"/>
        <v>0</v>
      </c>
      <c r="AH7" s="111">
        <f t="shared" si="7"/>
        <v>0</v>
      </c>
      <c r="AI7" s="111">
        <f t="shared" si="8"/>
        <v>0</v>
      </c>
      <c r="AJ7" s="111">
        <f t="shared" ref="AJ7:AJ70" si="13">IF(AND(E7="No",G7="No",F7&gt;2,H7="high"),1,0)</f>
        <v>0</v>
      </c>
      <c r="AK7" s="111">
        <f t="shared" si="9"/>
        <v>0</v>
      </c>
      <c r="AL7" s="111"/>
      <c r="AM7" s="115">
        <f t="shared" si="10"/>
        <v>0</v>
      </c>
      <c r="AN7" s="115"/>
      <c r="AO7" s="111"/>
    </row>
    <row r="8" spans="2:96" s="52" customFormat="1" ht="24.6" customHeight="1" thickBot="1" x14ac:dyDescent="0.3">
      <c r="B8" s="89">
        <v>3</v>
      </c>
      <c r="C8" s="47" t="str">
        <f>IF(ISBLANK('Risk - N loss'!C8),"",'Risk - N loss'!C8)</f>
        <v/>
      </c>
      <c r="D8" s="47" t="str">
        <f>IF(ISBLANK('Risk - N loss'!D8),"",'Risk - N loss'!D8)</f>
        <v/>
      </c>
      <c r="E8" s="35"/>
      <c r="F8" s="125"/>
      <c r="G8" s="35"/>
      <c r="H8" s="35"/>
      <c r="I8" s="35"/>
      <c r="J8" s="118" t="str">
        <f t="shared" si="0"/>
        <v/>
      </c>
      <c r="K8" s="35"/>
      <c r="L8" s="35"/>
      <c r="M8" s="119" t="str">
        <f>IFERROR(IF(TablePloss[[#This Row],[Mitigated erosion rate (t/ha/year)]]="","",((TablePloss[[#This Row],[Unmitigated erosion rate (t/ha/year)]]-TablePloss[[#This Row],[Mitigated erosion rate (t/ha/year)]])/TablePloss[[#This Row],[Unmitigated erosion rate (t/ha/year)]])),"")</f>
        <v/>
      </c>
      <c r="N8" s="35"/>
      <c r="R8" s="115"/>
      <c r="S8" s="115"/>
      <c r="T8" s="115"/>
      <c r="U8" s="115"/>
      <c r="V8" s="115"/>
      <c r="W8" s="115"/>
      <c r="X8" s="115"/>
      <c r="Y8" s="115"/>
      <c r="Z8" s="115" t="str">
        <f t="shared" si="11"/>
        <v/>
      </c>
      <c r="AA8" s="115" t="str">
        <f t="shared" si="12"/>
        <v/>
      </c>
      <c r="AB8" s="115">
        <f t="shared" si="1"/>
        <v>0</v>
      </c>
      <c r="AC8" s="111">
        <f t="shared" si="2"/>
        <v>0</v>
      </c>
      <c r="AD8" s="111">
        <f t="shared" si="3"/>
        <v>0</v>
      </c>
      <c r="AE8" s="111">
        <f t="shared" si="4"/>
        <v>0</v>
      </c>
      <c r="AF8" s="111">
        <f t="shared" si="5"/>
        <v>0</v>
      </c>
      <c r="AG8" s="111">
        <f t="shared" si="6"/>
        <v>0</v>
      </c>
      <c r="AH8" s="111">
        <f t="shared" si="7"/>
        <v>0</v>
      </c>
      <c r="AI8" s="111">
        <f t="shared" si="8"/>
        <v>0</v>
      </c>
      <c r="AJ8" s="111">
        <f t="shared" si="13"/>
        <v>0</v>
      </c>
      <c r="AK8" s="111">
        <f t="shared" si="9"/>
        <v>0</v>
      </c>
      <c r="AL8" s="111"/>
      <c r="AM8" s="115">
        <f t="shared" si="10"/>
        <v>0</v>
      </c>
      <c r="AN8" s="115"/>
      <c r="AO8" s="111"/>
    </row>
    <row r="9" spans="2:96" s="52" customFormat="1" ht="24.6" customHeight="1" thickBot="1" x14ac:dyDescent="0.3">
      <c r="B9" s="89">
        <v>4</v>
      </c>
      <c r="C9" s="47" t="str">
        <f>IF(ISBLANK('Risk - N loss'!C9),"",'Risk - N loss'!C9)</f>
        <v/>
      </c>
      <c r="D9" s="47" t="str">
        <f>IF(ISBLANK('Risk - N loss'!D9),"",'Risk - N loss'!D9)</f>
        <v/>
      </c>
      <c r="E9" s="35"/>
      <c r="F9" s="125"/>
      <c r="G9" s="35"/>
      <c r="H9" s="35"/>
      <c r="I9" s="35"/>
      <c r="J9" s="118" t="str">
        <f t="shared" si="0"/>
        <v/>
      </c>
      <c r="K9" s="35"/>
      <c r="L9" s="35"/>
      <c r="M9" s="119" t="str">
        <f>IFERROR(IF(TablePloss[[#This Row],[Mitigated erosion rate (t/ha/year)]]="","",((TablePloss[[#This Row],[Unmitigated erosion rate (t/ha/year)]]-TablePloss[[#This Row],[Mitigated erosion rate (t/ha/year)]])/TablePloss[[#This Row],[Unmitigated erosion rate (t/ha/year)]])),"")</f>
        <v/>
      </c>
      <c r="N9" s="35"/>
      <c r="R9" s="115"/>
      <c r="S9" s="115"/>
      <c r="T9" s="115"/>
      <c r="U9" s="115"/>
      <c r="V9" s="115"/>
      <c r="W9" s="115"/>
      <c r="X9" s="115"/>
      <c r="Y9" s="115"/>
      <c r="Z9" s="115" t="str">
        <f t="shared" si="11"/>
        <v/>
      </c>
      <c r="AA9" s="115" t="str">
        <f t="shared" si="12"/>
        <v/>
      </c>
      <c r="AB9" s="115">
        <f t="shared" si="1"/>
        <v>0</v>
      </c>
      <c r="AC9" s="111">
        <f t="shared" si="2"/>
        <v>0</v>
      </c>
      <c r="AD9" s="111">
        <f t="shared" si="3"/>
        <v>0</v>
      </c>
      <c r="AE9" s="111">
        <f t="shared" si="4"/>
        <v>0</v>
      </c>
      <c r="AF9" s="111">
        <f t="shared" si="5"/>
        <v>0</v>
      </c>
      <c r="AG9" s="111">
        <f t="shared" si="6"/>
        <v>0</v>
      </c>
      <c r="AH9" s="111">
        <f t="shared" si="7"/>
        <v>0</v>
      </c>
      <c r="AI9" s="111">
        <f t="shared" si="8"/>
        <v>0</v>
      </c>
      <c r="AJ9" s="111">
        <f t="shared" si="13"/>
        <v>0</v>
      </c>
      <c r="AK9" s="111">
        <f t="shared" si="9"/>
        <v>0</v>
      </c>
      <c r="AL9" s="111"/>
      <c r="AM9" s="115">
        <f t="shared" si="10"/>
        <v>0</v>
      </c>
      <c r="AN9" s="115"/>
      <c r="AO9" s="111"/>
    </row>
    <row r="10" spans="2:96" s="52" customFormat="1" ht="24.6" customHeight="1" thickBot="1" x14ac:dyDescent="0.3">
      <c r="B10" s="89">
        <v>5</v>
      </c>
      <c r="C10" s="47" t="str">
        <f>IF(ISBLANK('Risk - N loss'!C10),"",'Risk - N loss'!C10)</f>
        <v/>
      </c>
      <c r="D10" s="47" t="str">
        <f>IF(ISBLANK('Risk - N loss'!D10),"",'Risk - N loss'!D10)</f>
        <v/>
      </c>
      <c r="E10" s="35"/>
      <c r="F10" s="125"/>
      <c r="G10" s="35"/>
      <c r="H10" s="35"/>
      <c r="I10" s="35"/>
      <c r="J10" s="118" t="str">
        <f t="shared" si="0"/>
        <v/>
      </c>
      <c r="K10" s="35"/>
      <c r="L10" s="35"/>
      <c r="M10" s="119" t="str">
        <f>IFERROR(IF(TablePloss[[#This Row],[Mitigated erosion rate (t/ha/year)]]="","",((TablePloss[[#This Row],[Unmitigated erosion rate (t/ha/year)]]-TablePloss[[#This Row],[Mitigated erosion rate (t/ha/year)]])/TablePloss[[#This Row],[Unmitigated erosion rate (t/ha/year)]])),"")</f>
        <v/>
      </c>
      <c r="N10" s="35"/>
      <c r="R10" s="115"/>
      <c r="S10" s="115"/>
      <c r="T10" s="115"/>
      <c r="U10" s="115"/>
      <c r="V10" s="115"/>
      <c r="W10" s="115"/>
      <c r="X10" s="115"/>
      <c r="Y10" s="115"/>
      <c r="Z10" s="115" t="str">
        <f t="shared" si="11"/>
        <v/>
      </c>
      <c r="AA10" s="115" t="str">
        <f t="shared" si="12"/>
        <v/>
      </c>
      <c r="AB10" s="115">
        <f t="shared" si="1"/>
        <v>0</v>
      </c>
      <c r="AC10" s="111">
        <f t="shared" si="2"/>
        <v>0</v>
      </c>
      <c r="AD10" s="111">
        <f t="shared" si="3"/>
        <v>0</v>
      </c>
      <c r="AE10" s="111">
        <f t="shared" si="4"/>
        <v>0</v>
      </c>
      <c r="AF10" s="111">
        <f t="shared" si="5"/>
        <v>0</v>
      </c>
      <c r="AG10" s="111">
        <f t="shared" si="6"/>
        <v>0</v>
      </c>
      <c r="AH10" s="111">
        <f t="shared" si="7"/>
        <v>0</v>
      </c>
      <c r="AI10" s="111">
        <f t="shared" si="8"/>
        <v>0</v>
      </c>
      <c r="AJ10" s="111">
        <f t="shared" si="13"/>
        <v>0</v>
      </c>
      <c r="AK10" s="111">
        <f t="shared" si="9"/>
        <v>0</v>
      </c>
      <c r="AL10" s="111"/>
      <c r="AM10" s="115">
        <f t="shared" si="10"/>
        <v>0</v>
      </c>
      <c r="AN10" s="115"/>
      <c r="AO10" s="111"/>
    </row>
    <row r="11" spans="2:96" s="52" customFormat="1" ht="24.6" customHeight="1" thickBot="1" x14ac:dyDescent="0.3">
      <c r="B11" s="89">
        <v>6</v>
      </c>
      <c r="C11" s="47" t="str">
        <f>IF(ISBLANK('Risk - N loss'!C11),"",'Risk - N loss'!C11)</f>
        <v/>
      </c>
      <c r="D11" s="47" t="str">
        <f>IF(ISBLANK('Risk - N loss'!D11),"",'Risk - N loss'!D11)</f>
        <v/>
      </c>
      <c r="E11" s="35"/>
      <c r="F11" s="125"/>
      <c r="G11" s="35"/>
      <c r="H11" s="35"/>
      <c r="I11" s="35"/>
      <c r="J11" s="118" t="str">
        <f t="shared" si="0"/>
        <v/>
      </c>
      <c r="K11" s="35"/>
      <c r="L11" s="35"/>
      <c r="M11" s="119" t="str">
        <f>IFERROR(IF(TablePloss[[#This Row],[Mitigated erosion rate (t/ha/year)]]="","",((TablePloss[[#This Row],[Unmitigated erosion rate (t/ha/year)]]-TablePloss[[#This Row],[Mitigated erosion rate (t/ha/year)]])/TablePloss[[#This Row],[Unmitigated erosion rate (t/ha/year)]])),"")</f>
        <v/>
      </c>
      <c r="N11" s="35"/>
      <c r="R11" s="115"/>
      <c r="S11" s="115"/>
      <c r="T11" s="115"/>
      <c r="U11" s="115"/>
      <c r="V11" s="115"/>
      <c r="W11" s="115"/>
      <c r="X11" s="115"/>
      <c r="Y11" s="115"/>
      <c r="Z11" s="115" t="str">
        <f t="shared" si="11"/>
        <v/>
      </c>
      <c r="AA11" s="115" t="str">
        <f t="shared" si="12"/>
        <v/>
      </c>
      <c r="AB11" s="115">
        <f t="shared" si="1"/>
        <v>0</v>
      </c>
      <c r="AC11" s="111">
        <f t="shared" si="2"/>
        <v>0</v>
      </c>
      <c r="AD11" s="111">
        <f t="shared" si="3"/>
        <v>0</v>
      </c>
      <c r="AE11" s="111">
        <f t="shared" si="4"/>
        <v>0</v>
      </c>
      <c r="AF11" s="111">
        <f t="shared" si="5"/>
        <v>0</v>
      </c>
      <c r="AG11" s="111">
        <f t="shared" si="6"/>
        <v>0</v>
      </c>
      <c r="AH11" s="111">
        <f t="shared" si="7"/>
        <v>0</v>
      </c>
      <c r="AI11" s="111">
        <f t="shared" si="8"/>
        <v>0</v>
      </c>
      <c r="AJ11" s="111">
        <f t="shared" si="13"/>
        <v>0</v>
      </c>
      <c r="AK11" s="111">
        <f t="shared" si="9"/>
        <v>0</v>
      </c>
      <c r="AL11" s="111"/>
      <c r="AM11" s="115">
        <f t="shared" si="10"/>
        <v>0</v>
      </c>
      <c r="AN11" s="115"/>
      <c r="AO11" s="111"/>
    </row>
    <row r="12" spans="2:96" s="53" customFormat="1" ht="24.6" customHeight="1" thickBot="1" x14ac:dyDescent="0.4">
      <c r="B12" s="90">
        <v>7</v>
      </c>
      <c r="C12" s="47" t="str">
        <f>IF(ISBLANK('Risk - N loss'!C12),"",'Risk - N loss'!C12)</f>
        <v/>
      </c>
      <c r="D12" s="47" t="str">
        <f>IF(ISBLANK('Risk - N loss'!D12),"",'Risk - N loss'!D12)</f>
        <v/>
      </c>
      <c r="E12" s="35"/>
      <c r="F12" s="125"/>
      <c r="G12" s="35"/>
      <c r="H12" s="35"/>
      <c r="I12" s="35"/>
      <c r="J12" s="118" t="str">
        <f t="shared" si="0"/>
        <v/>
      </c>
      <c r="K12" s="35"/>
      <c r="L12" s="35"/>
      <c r="M12" s="119" t="str">
        <f>IFERROR(IF(TablePloss[[#This Row],[Mitigated erosion rate (t/ha/year)]]="","",((TablePloss[[#This Row],[Unmitigated erosion rate (t/ha/year)]]-TablePloss[[#This Row],[Mitigated erosion rate (t/ha/year)]])/TablePloss[[#This Row],[Unmitigated erosion rate (t/ha/year)]])),"")</f>
        <v/>
      </c>
      <c r="N12" s="35"/>
      <c r="P12" s="52"/>
      <c r="R12" s="116"/>
      <c r="S12" s="116"/>
      <c r="T12" s="116"/>
      <c r="U12" s="116"/>
      <c r="V12" s="116"/>
      <c r="W12" s="116"/>
      <c r="X12" s="116"/>
      <c r="Y12" s="116"/>
      <c r="Z12" s="115" t="str">
        <f t="shared" si="11"/>
        <v/>
      </c>
      <c r="AA12" s="115" t="str">
        <f t="shared" si="12"/>
        <v/>
      </c>
      <c r="AB12" s="115">
        <f t="shared" si="1"/>
        <v>0</v>
      </c>
      <c r="AC12" s="111">
        <f t="shared" si="2"/>
        <v>0</v>
      </c>
      <c r="AD12" s="111">
        <f t="shared" si="3"/>
        <v>0</v>
      </c>
      <c r="AE12" s="111">
        <f t="shared" si="4"/>
        <v>0</v>
      </c>
      <c r="AF12" s="111">
        <f t="shared" si="5"/>
        <v>0</v>
      </c>
      <c r="AG12" s="111">
        <f t="shared" si="6"/>
        <v>0</v>
      </c>
      <c r="AH12" s="111">
        <f t="shared" si="7"/>
        <v>0</v>
      </c>
      <c r="AI12" s="111">
        <f t="shared" si="8"/>
        <v>0</v>
      </c>
      <c r="AJ12" s="111">
        <f t="shared" si="13"/>
        <v>0</v>
      </c>
      <c r="AK12" s="111">
        <f t="shared" si="9"/>
        <v>0</v>
      </c>
      <c r="AL12" s="111"/>
      <c r="AM12" s="115">
        <f t="shared" si="10"/>
        <v>0</v>
      </c>
      <c r="AN12" s="116"/>
      <c r="AO12" s="111"/>
    </row>
    <row r="13" spans="2:96" s="53" customFormat="1" ht="24.6" customHeight="1" thickBot="1" x14ac:dyDescent="0.4">
      <c r="B13" s="90">
        <v>8</v>
      </c>
      <c r="C13" s="47" t="str">
        <f>IF(ISBLANK('Risk - N loss'!C13),"",'Risk - N loss'!C13)</f>
        <v/>
      </c>
      <c r="D13" s="47" t="str">
        <f>IF(ISBLANK('Risk - N loss'!D13),"",'Risk - N loss'!D13)</f>
        <v/>
      </c>
      <c r="E13" s="35"/>
      <c r="F13" s="125"/>
      <c r="G13" s="35"/>
      <c r="H13" s="35"/>
      <c r="I13" s="35"/>
      <c r="J13" s="118" t="str">
        <f t="shared" si="0"/>
        <v/>
      </c>
      <c r="K13" s="35"/>
      <c r="L13" s="35"/>
      <c r="M13" s="119" t="str">
        <f>IFERROR(IF(TablePloss[[#This Row],[Mitigated erosion rate (t/ha/year)]]="","",((TablePloss[[#This Row],[Unmitigated erosion rate (t/ha/year)]]-TablePloss[[#This Row],[Mitigated erosion rate (t/ha/year)]])/TablePloss[[#This Row],[Unmitigated erosion rate (t/ha/year)]])),"")</f>
        <v/>
      </c>
      <c r="N13" s="35"/>
      <c r="P13" s="52"/>
      <c r="R13" s="116"/>
      <c r="S13" s="116"/>
      <c r="T13" s="116"/>
      <c r="U13" s="116"/>
      <c r="V13" s="116"/>
      <c r="W13" s="116"/>
      <c r="X13" s="116"/>
      <c r="Y13" s="116"/>
      <c r="Z13" s="115" t="str">
        <f t="shared" si="11"/>
        <v/>
      </c>
      <c r="AA13" s="115" t="str">
        <f t="shared" si="12"/>
        <v/>
      </c>
      <c r="AB13" s="115">
        <f t="shared" si="1"/>
        <v>0</v>
      </c>
      <c r="AC13" s="111">
        <f t="shared" si="2"/>
        <v>0</v>
      </c>
      <c r="AD13" s="111">
        <f t="shared" si="3"/>
        <v>0</v>
      </c>
      <c r="AE13" s="111">
        <f t="shared" si="4"/>
        <v>0</v>
      </c>
      <c r="AF13" s="111">
        <f t="shared" si="5"/>
        <v>0</v>
      </c>
      <c r="AG13" s="111">
        <f t="shared" si="6"/>
        <v>0</v>
      </c>
      <c r="AH13" s="111">
        <f t="shared" si="7"/>
        <v>0</v>
      </c>
      <c r="AI13" s="111">
        <f t="shared" si="8"/>
        <v>0</v>
      </c>
      <c r="AJ13" s="111">
        <f t="shared" si="13"/>
        <v>0</v>
      </c>
      <c r="AK13" s="111">
        <f t="shared" si="9"/>
        <v>0</v>
      </c>
      <c r="AL13" s="111"/>
      <c r="AM13" s="115">
        <f t="shared" si="10"/>
        <v>0</v>
      </c>
      <c r="AN13" s="116"/>
      <c r="AO13" s="111"/>
    </row>
    <row r="14" spans="2:96" s="53" customFormat="1" ht="24.6" customHeight="1" thickBot="1" x14ac:dyDescent="0.4">
      <c r="B14" s="90">
        <v>9</v>
      </c>
      <c r="C14" s="47" t="str">
        <f>IF(ISBLANK('Risk - N loss'!C14),"",'Risk - N loss'!C14)</f>
        <v/>
      </c>
      <c r="D14" s="47" t="str">
        <f>IF(ISBLANK('Risk - N loss'!D14),"",'Risk - N loss'!D14)</f>
        <v/>
      </c>
      <c r="E14" s="35"/>
      <c r="F14" s="125"/>
      <c r="G14" s="35"/>
      <c r="H14" s="35"/>
      <c r="I14" s="35"/>
      <c r="J14" s="118" t="str">
        <f t="shared" si="0"/>
        <v/>
      </c>
      <c r="K14" s="35"/>
      <c r="L14" s="35"/>
      <c r="M14" s="119" t="str">
        <f>IFERROR(IF(TablePloss[[#This Row],[Mitigated erosion rate (t/ha/year)]]="","",((TablePloss[[#This Row],[Unmitigated erosion rate (t/ha/year)]]-TablePloss[[#This Row],[Mitigated erosion rate (t/ha/year)]])/TablePloss[[#This Row],[Unmitigated erosion rate (t/ha/year)]])),"")</f>
        <v/>
      </c>
      <c r="N14" s="35"/>
      <c r="P14" s="52"/>
      <c r="R14" s="116"/>
      <c r="S14" s="116"/>
      <c r="T14" s="116"/>
      <c r="U14" s="116"/>
      <c r="V14" s="116"/>
      <c r="W14" s="116"/>
      <c r="X14" s="116"/>
      <c r="Y14" s="116"/>
      <c r="Z14" s="115" t="str">
        <f t="shared" si="11"/>
        <v/>
      </c>
      <c r="AA14" s="115" t="str">
        <f t="shared" si="12"/>
        <v/>
      </c>
      <c r="AB14" s="115">
        <f t="shared" si="1"/>
        <v>0</v>
      </c>
      <c r="AC14" s="111">
        <f t="shared" si="2"/>
        <v>0</v>
      </c>
      <c r="AD14" s="111">
        <f t="shared" si="3"/>
        <v>0</v>
      </c>
      <c r="AE14" s="111">
        <f t="shared" si="4"/>
        <v>0</v>
      </c>
      <c r="AF14" s="111">
        <f t="shared" si="5"/>
        <v>0</v>
      </c>
      <c r="AG14" s="111">
        <f t="shared" si="6"/>
        <v>0</v>
      </c>
      <c r="AH14" s="111">
        <f t="shared" si="7"/>
        <v>0</v>
      </c>
      <c r="AI14" s="111">
        <f t="shared" si="8"/>
        <v>0</v>
      </c>
      <c r="AJ14" s="111">
        <f t="shared" si="13"/>
        <v>0</v>
      </c>
      <c r="AK14" s="111">
        <f t="shared" si="9"/>
        <v>0</v>
      </c>
      <c r="AL14" s="111"/>
      <c r="AM14" s="115">
        <f t="shared" si="10"/>
        <v>0</v>
      </c>
      <c r="AN14" s="116"/>
      <c r="AO14" s="111"/>
    </row>
    <row r="15" spans="2:96" s="53" customFormat="1" ht="24.6" customHeight="1" thickBot="1" x14ac:dyDescent="0.4">
      <c r="B15" s="90">
        <v>10</v>
      </c>
      <c r="C15" s="47" t="str">
        <f>IF(ISBLANK('Risk - N loss'!C15),"",'Risk - N loss'!C15)</f>
        <v/>
      </c>
      <c r="D15" s="47" t="str">
        <f>IF(ISBLANK('Risk - N loss'!D15),"",'Risk - N loss'!D15)</f>
        <v/>
      </c>
      <c r="E15" s="35"/>
      <c r="F15" s="125"/>
      <c r="G15" s="35"/>
      <c r="H15" s="35"/>
      <c r="I15" s="35"/>
      <c r="J15" s="118" t="str">
        <f t="shared" si="0"/>
        <v/>
      </c>
      <c r="K15" s="35"/>
      <c r="L15" s="35"/>
      <c r="M15" s="119" t="str">
        <f>IFERROR(IF(TablePloss[[#This Row],[Mitigated erosion rate (t/ha/year)]]="","",((TablePloss[[#This Row],[Unmitigated erosion rate (t/ha/year)]]-TablePloss[[#This Row],[Mitigated erosion rate (t/ha/year)]])/TablePloss[[#This Row],[Unmitigated erosion rate (t/ha/year)]])),"")</f>
        <v/>
      </c>
      <c r="N15" s="35"/>
      <c r="P15" s="52"/>
      <c r="R15" s="116"/>
      <c r="S15" s="116"/>
      <c r="T15" s="116"/>
      <c r="U15" s="116"/>
      <c r="V15" s="116"/>
      <c r="W15" s="116"/>
      <c r="X15" s="116"/>
      <c r="Y15" s="116"/>
      <c r="Z15" s="115" t="str">
        <f t="shared" si="11"/>
        <v/>
      </c>
      <c r="AA15" s="115" t="str">
        <f t="shared" si="12"/>
        <v/>
      </c>
      <c r="AB15" s="115">
        <f t="shared" si="1"/>
        <v>0</v>
      </c>
      <c r="AC15" s="111">
        <f t="shared" si="2"/>
        <v>0</v>
      </c>
      <c r="AD15" s="111">
        <f t="shared" si="3"/>
        <v>0</v>
      </c>
      <c r="AE15" s="111">
        <f t="shared" si="4"/>
        <v>0</v>
      </c>
      <c r="AF15" s="111">
        <f t="shared" si="5"/>
        <v>0</v>
      </c>
      <c r="AG15" s="111">
        <f t="shared" si="6"/>
        <v>0</v>
      </c>
      <c r="AH15" s="111">
        <f t="shared" si="7"/>
        <v>0</v>
      </c>
      <c r="AI15" s="111">
        <f t="shared" si="8"/>
        <v>0</v>
      </c>
      <c r="AJ15" s="111">
        <f t="shared" si="13"/>
        <v>0</v>
      </c>
      <c r="AK15" s="111">
        <f t="shared" si="9"/>
        <v>0</v>
      </c>
      <c r="AL15" s="111"/>
      <c r="AM15" s="115">
        <f t="shared" si="10"/>
        <v>0</v>
      </c>
      <c r="AN15" s="116"/>
      <c r="AO15" s="111"/>
    </row>
    <row r="16" spans="2:96" s="53" customFormat="1" ht="24.6" customHeight="1" thickBot="1" x14ac:dyDescent="0.4">
      <c r="B16" s="90">
        <v>11</v>
      </c>
      <c r="C16" s="47" t="str">
        <f>IF(ISBLANK('Risk - N loss'!C16),"",'Risk - N loss'!C16)</f>
        <v/>
      </c>
      <c r="D16" s="47" t="str">
        <f>IF(ISBLANK('Risk - N loss'!D16),"",'Risk - N loss'!D16)</f>
        <v/>
      </c>
      <c r="E16" s="35"/>
      <c r="F16" s="125"/>
      <c r="G16" s="35"/>
      <c r="H16" s="35"/>
      <c r="I16" s="35"/>
      <c r="J16" s="118" t="str">
        <f t="shared" si="0"/>
        <v/>
      </c>
      <c r="K16" s="35"/>
      <c r="L16" s="35"/>
      <c r="M16" s="119" t="str">
        <f>IFERROR(IF(TablePloss[[#This Row],[Mitigated erosion rate (t/ha/year)]]="","",((TablePloss[[#This Row],[Unmitigated erosion rate (t/ha/year)]]-TablePloss[[#This Row],[Mitigated erosion rate (t/ha/year)]])/TablePloss[[#This Row],[Unmitigated erosion rate (t/ha/year)]])),"")</f>
        <v/>
      </c>
      <c r="N16" s="35"/>
      <c r="P16" s="52"/>
      <c r="R16" s="116"/>
      <c r="S16" s="116"/>
      <c r="T16" s="116"/>
      <c r="U16" s="116"/>
      <c r="V16" s="116"/>
      <c r="W16" s="116"/>
      <c r="X16" s="116"/>
      <c r="Y16" s="116"/>
      <c r="Z16" s="115" t="str">
        <f t="shared" si="11"/>
        <v/>
      </c>
      <c r="AA16" s="115" t="str">
        <f t="shared" si="12"/>
        <v/>
      </c>
      <c r="AB16" s="115">
        <f t="shared" si="1"/>
        <v>0</v>
      </c>
      <c r="AC16" s="111">
        <f t="shared" si="2"/>
        <v>0</v>
      </c>
      <c r="AD16" s="111">
        <f t="shared" si="3"/>
        <v>0</v>
      </c>
      <c r="AE16" s="111">
        <f t="shared" si="4"/>
        <v>0</v>
      </c>
      <c r="AF16" s="111">
        <f t="shared" si="5"/>
        <v>0</v>
      </c>
      <c r="AG16" s="111">
        <f t="shared" si="6"/>
        <v>0</v>
      </c>
      <c r="AH16" s="111">
        <f t="shared" si="7"/>
        <v>0</v>
      </c>
      <c r="AI16" s="111">
        <f t="shared" si="8"/>
        <v>0</v>
      </c>
      <c r="AJ16" s="111">
        <f t="shared" si="13"/>
        <v>0</v>
      </c>
      <c r="AK16" s="111">
        <f t="shared" si="9"/>
        <v>0</v>
      </c>
      <c r="AL16" s="111"/>
      <c r="AM16" s="115">
        <f t="shared" si="10"/>
        <v>0</v>
      </c>
      <c r="AN16" s="116"/>
      <c r="AO16" s="111"/>
    </row>
    <row r="17" spans="2:41" s="53" customFormat="1" ht="24.6" customHeight="1" thickBot="1" x14ac:dyDescent="0.4">
      <c r="B17" s="90">
        <v>12</v>
      </c>
      <c r="C17" s="47" t="str">
        <f>IF(ISBLANK('Risk - N loss'!C17),"",'Risk - N loss'!C17)</f>
        <v/>
      </c>
      <c r="D17" s="47" t="str">
        <f>IF(ISBLANK('Risk - N loss'!D17),"",'Risk - N loss'!D17)</f>
        <v/>
      </c>
      <c r="E17" s="35"/>
      <c r="F17" s="125"/>
      <c r="G17" s="35"/>
      <c r="H17" s="35"/>
      <c r="I17" s="35"/>
      <c r="J17" s="118" t="str">
        <f t="shared" si="0"/>
        <v/>
      </c>
      <c r="K17" s="35"/>
      <c r="L17" s="35"/>
      <c r="M17" s="119" t="str">
        <f>IFERROR(IF(TablePloss[[#This Row],[Mitigated erosion rate (t/ha/year)]]="","",((TablePloss[[#This Row],[Unmitigated erosion rate (t/ha/year)]]-TablePloss[[#This Row],[Mitigated erosion rate (t/ha/year)]])/TablePloss[[#This Row],[Unmitigated erosion rate (t/ha/year)]])),"")</f>
        <v/>
      </c>
      <c r="N17" s="35"/>
      <c r="R17" s="116"/>
      <c r="S17" s="116"/>
      <c r="T17" s="116"/>
      <c r="U17" s="116"/>
      <c r="V17" s="116"/>
      <c r="W17" s="116"/>
      <c r="X17" s="116"/>
      <c r="Y17" s="116"/>
      <c r="Z17" s="115" t="str">
        <f t="shared" si="11"/>
        <v/>
      </c>
      <c r="AA17" s="115" t="str">
        <f t="shared" si="12"/>
        <v/>
      </c>
      <c r="AB17" s="115">
        <f t="shared" si="1"/>
        <v>0</v>
      </c>
      <c r="AC17" s="111">
        <f t="shared" si="2"/>
        <v>0</v>
      </c>
      <c r="AD17" s="111">
        <f t="shared" si="3"/>
        <v>0</v>
      </c>
      <c r="AE17" s="111">
        <f t="shared" si="4"/>
        <v>0</v>
      </c>
      <c r="AF17" s="111">
        <f t="shared" si="5"/>
        <v>0</v>
      </c>
      <c r="AG17" s="111">
        <f t="shared" si="6"/>
        <v>0</v>
      </c>
      <c r="AH17" s="111">
        <f t="shared" si="7"/>
        <v>0</v>
      </c>
      <c r="AI17" s="111">
        <f t="shared" si="8"/>
        <v>0</v>
      </c>
      <c r="AJ17" s="111">
        <f t="shared" si="13"/>
        <v>0</v>
      </c>
      <c r="AK17" s="111">
        <f t="shared" si="9"/>
        <v>0</v>
      </c>
      <c r="AL17" s="111"/>
      <c r="AM17" s="115">
        <f t="shared" si="10"/>
        <v>0</v>
      </c>
      <c r="AN17" s="116"/>
      <c r="AO17" s="111"/>
    </row>
    <row r="18" spans="2:41" s="53" customFormat="1" ht="24.6" customHeight="1" thickBot="1" x14ac:dyDescent="0.4">
      <c r="B18" s="90">
        <v>13</v>
      </c>
      <c r="C18" s="47" t="str">
        <f>IF(ISBLANK('Risk - N loss'!C18),"",'Risk - N loss'!C18)</f>
        <v/>
      </c>
      <c r="D18" s="47" t="str">
        <f>IF(ISBLANK('Risk - N loss'!D18),"",'Risk - N loss'!D18)</f>
        <v/>
      </c>
      <c r="E18" s="35"/>
      <c r="F18" s="125"/>
      <c r="G18" s="35"/>
      <c r="H18" s="35"/>
      <c r="I18" s="35"/>
      <c r="J18" s="118" t="str">
        <f t="shared" si="0"/>
        <v/>
      </c>
      <c r="K18" s="35"/>
      <c r="L18" s="35"/>
      <c r="M18" s="119" t="str">
        <f>IFERROR(IF(TablePloss[[#This Row],[Mitigated erosion rate (t/ha/year)]]="","",((TablePloss[[#This Row],[Unmitigated erosion rate (t/ha/year)]]-TablePloss[[#This Row],[Mitigated erosion rate (t/ha/year)]])/TablePloss[[#This Row],[Unmitigated erosion rate (t/ha/year)]])),"")</f>
        <v/>
      </c>
      <c r="N18" s="35"/>
      <c r="R18" s="116"/>
      <c r="S18" s="116"/>
      <c r="T18" s="116"/>
      <c r="U18" s="116"/>
      <c r="V18" s="116"/>
      <c r="W18" s="116"/>
      <c r="X18" s="116"/>
      <c r="Y18" s="116"/>
      <c r="Z18" s="115" t="str">
        <f t="shared" si="11"/>
        <v/>
      </c>
      <c r="AA18" s="115" t="str">
        <f t="shared" si="12"/>
        <v/>
      </c>
      <c r="AB18" s="115">
        <f t="shared" si="1"/>
        <v>0</v>
      </c>
      <c r="AC18" s="111">
        <f t="shared" si="2"/>
        <v>0</v>
      </c>
      <c r="AD18" s="111">
        <f>IF(AND(F18&gt;0,F18&lt;=1),1,IF(AND(G18="Yes",F18&lt;=5),1,IF(AND(F18&lt;=2,H18="LOW"),1,0)))</f>
        <v>0</v>
      </c>
      <c r="AE18" s="111">
        <f t="shared" si="4"/>
        <v>0</v>
      </c>
      <c r="AF18" s="111">
        <f t="shared" si="5"/>
        <v>0</v>
      </c>
      <c r="AG18" s="111">
        <f t="shared" si="6"/>
        <v>0</v>
      </c>
      <c r="AH18" s="111">
        <f t="shared" si="7"/>
        <v>0</v>
      </c>
      <c r="AI18" s="111">
        <f t="shared" si="8"/>
        <v>0</v>
      </c>
      <c r="AJ18" s="111">
        <f t="shared" si="13"/>
        <v>0</v>
      </c>
      <c r="AK18" s="111">
        <f t="shared" si="9"/>
        <v>0</v>
      </c>
      <c r="AL18" s="111"/>
      <c r="AM18" s="115">
        <f t="shared" si="10"/>
        <v>0</v>
      </c>
      <c r="AN18" s="116"/>
      <c r="AO18" s="111"/>
    </row>
    <row r="19" spans="2:41" s="53" customFormat="1" ht="24.6" customHeight="1" thickBot="1" x14ac:dyDescent="0.4">
      <c r="B19" s="90">
        <v>14</v>
      </c>
      <c r="C19" s="47" t="str">
        <f>IF(ISBLANK('Risk - N loss'!C19),"",'Risk - N loss'!C19)</f>
        <v/>
      </c>
      <c r="D19" s="47" t="str">
        <f>IF(ISBLANK('Risk - N loss'!D19),"",'Risk - N loss'!D19)</f>
        <v/>
      </c>
      <c r="E19" s="35"/>
      <c r="F19" s="125"/>
      <c r="G19" s="35"/>
      <c r="H19" s="35"/>
      <c r="I19" s="35"/>
      <c r="J19" s="118" t="str">
        <f t="shared" si="0"/>
        <v/>
      </c>
      <c r="K19" s="35"/>
      <c r="L19" s="35"/>
      <c r="M19" s="119" t="str">
        <f>IFERROR(IF(TablePloss[[#This Row],[Mitigated erosion rate (t/ha/year)]]="","",((TablePloss[[#This Row],[Unmitigated erosion rate (t/ha/year)]]-TablePloss[[#This Row],[Mitigated erosion rate (t/ha/year)]])/TablePloss[[#This Row],[Unmitigated erosion rate (t/ha/year)]])),"")</f>
        <v/>
      </c>
      <c r="N19" s="35"/>
      <c r="R19" s="116"/>
      <c r="S19" s="116"/>
      <c r="T19" s="116"/>
      <c r="U19" s="116"/>
      <c r="V19" s="116"/>
      <c r="W19" s="116"/>
      <c r="X19" s="116"/>
      <c r="Y19" s="116"/>
      <c r="Z19" s="115" t="str">
        <f t="shared" si="11"/>
        <v/>
      </c>
      <c r="AA19" s="115" t="str">
        <f t="shared" si="12"/>
        <v/>
      </c>
      <c r="AB19" s="115">
        <f>IF(OR(AA19&lt;&gt;"",SUM(AC19:AK19)&gt;0),1,0)</f>
        <v>0</v>
      </c>
      <c r="AC19" s="111">
        <f t="shared" si="2"/>
        <v>0</v>
      </c>
      <c r="AD19" s="111">
        <f t="shared" ref="AD19:AD82" si="14">IF(AND(F19&gt;0,F19&lt;=1),1,IF(AND(G19="Yes",F19&lt;=5),1,IF(AND(F19&lt;=2,H19="LOW"),1,0)))</f>
        <v>0</v>
      </c>
      <c r="AE19" s="111">
        <f t="shared" si="4"/>
        <v>0</v>
      </c>
      <c r="AF19" s="111">
        <f t="shared" si="5"/>
        <v>0</v>
      </c>
      <c r="AG19" s="111">
        <f t="shared" si="6"/>
        <v>0</v>
      </c>
      <c r="AH19" s="111">
        <f t="shared" si="7"/>
        <v>0</v>
      </c>
      <c r="AI19" s="111">
        <f t="shared" si="8"/>
        <v>0</v>
      </c>
      <c r="AJ19" s="111">
        <f t="shared" si="13"/>
        <v>0</v>
      </c>
      <c r="AK19" s="111">
        <f t="shared" si="9"/>
        <v>0</v>
      </c>
      <c r="AL19" s="111"/>
      <c r="AM19" s="115">
        <f t="shared" si="10"/>
        <v>0</v>
      </c>
      <c r="AN19" s="116"/>
      <c r="AO19" s="111"/>
    </row>
    <row r="20" spans="2:41" s="53" customFormat="1" ht="24.6" customHeight="1" thickBot="1" x14ac:dyDescent="0.4">
      <c r="B20" s="90">
        <v>15</v>
      </c>
      <c r="C20" s="47" t="str">
        <f>IF(ISBLANK('Risk - N loss'!C20),"",'Risk - N loss'!C20)</f>
        <v/>
      </c>
      <c r="D20" s="47" t="str">
        <f>IF(ISBLANK('Risk - N loss'!D20),"",'Risk - N loss'!D20)</f>
        <v/>
      </c>
      <c r="E20" s="35"/>
      <c r="F20" s="125"/>
      <c r="G20" s="35"/>
      <c r="H20" s="35"/>
      <c r="I20" s="35"/>
      <c r="J20" s="118" t="str">
        <f t="shared" si="0"/>
        <v/>
      </c>
      <c r="K20" s="35"/>
      <c r="L20" s="35"/>
      <c r="M20" s="119" t="str">
        <f>IFERROR(IF(TablePloss[[#This Row],[Mitigated erosion rate (t/ha/year)]]="","",((TablePloss[[#This Row],[Unmitigated erosion rate (t/ha/year)]]-TablePloss[[#This Row],[Mitigated erosion rate (t/ha/year)]])/TablePloss[[#This Row],[Unmitigated erosion rate (t/ha/year)]])),"")</f>
        <v/>
      </c>
      <c r="N20" s="35"/>
      <c r="R20" s="116"/>
      <c r="S20" s="116"/>
      <c r="T20" s="116"/>
      <c r="U20" s="116"/>
      <c r="V20" s="116"/>
      <c r="W20" s="116"/>
      <c r="X20" s="116"/>
      <c r="Y20" s="116"/>
      <c r="Z20" s="115" t="str">
        <f t="shared" si="11"/>
        <v/>
      </c>
      <c r="AA20" s="115" t="str">
        <f t="shared" si="12"/>
        <v/>
      </c>
      <c r="AB20" s="115">
        <f t="shared" ref="AB20:AB83" si="15">IF(OR(AA20&lt;&gt;"",SUM(AC20:AK20)&gt;0),1,0)</f>
        <v>0</v>
      </c>
      <c r="AC20" s="111">
        <f t="shared" si="2"/>
        <v>0</v>
      </c>
      <c r="AD20" s="111">
        <f t="shared" si="14"/>
        <v>0</v>
      </c>
      <c r="AE20" s="111">
        <f t="shared" si="4"/>
        <v>0</v>
      </c>
      <c r="AF20" s="111">
        <f t="shared" si="5"/>
        <v>0</v>
      </c>
      <c r="AG20" s="111">
        <f t="shared" si="6"/>
        <v>0</v>
      </c>
      <c r="AH20" s="111">
        <f t="shared" si="7"/>
        <v>0</v>
      </c>
      <c r="AI20" s="111">
        <f t="shared" si="8"/>
        <v>0</v>
      </c>
      <c r="AJ20" s="111">
        <f t="shared" si="13"/>
        <v>0</v>
      </c>
      <c r="AK20" s="111">
        <f t="shared" si="9"/>
        <v>0</v>
      </c>
      <c r="AL20" s="111"/>
      <c r="AM20" s="115">
        <f t="shared" si="10"/>
        <v>0</v>
      </c>
      <c r="AN20" s="116"/>
      <c r="AO20" s="111"/>
    </row>
    <row r="21" spans="2:41" s="53" customFormat="1" ht="24.6" customHeight="1" thickBot="1" x14ac:dyDescent="0.4">
      <c r="B21" s="90">
        <v>16</v>
      </c>
      <c r="C21" s="47" t="str">
        <f>IF(ISBLANK('Risk - N loss'!C21),"",'Risk - N loss'!C21)</f>
        <v/>
      </c>
      <c r="D21" s="47" t="str">
        <f>IF(ISBLANK('Risk - N loss'!D21),"",'Risk - N loss'!D21)</f>
        <v/>
      </c>
      <c r="E21" s="35"/>
      <c r="F21" s="125"/>
      <c r="G21" s="35"/>
      <c r="H21" s="35"/>
      <c r="I21" s="35"/>
      <c r="J21" s="118" t="str">
        <f t="shared" si="0"/>
        <v/>
      </c>
      <c r="K21" s="35"/>
      <c r="L21" s="35"/>
      <c r="M21" s="119" t="str">
        <f>IFERROR(IF(TablePloss[[#This Row],[Mitigated erosion rate (t/ha/year)]]="","",((TablePloss[[#This Row],[Unmitigated erosion rate (t/ha/year)]]-TablePloss[[#This Row],[Mitigated erosion rate (t/ha/year)]])/TablePloss[[#This Row],[Unmitigated erosion rate (t/ha/year)]])),"")</f>
        <v/>
      </c>
      <c r="N21" s="35"/>
      <c r="R21" s="116"/>
      <c r="S21" s="116"/>
      <c r="T21" s="116"/>
      <c r="U21" s="116"/>
      <c r="V21" s="116"/>
      <c r="W21" s="116"/>
      <c r="X21" s="116"/>
      <c r="Y21" s="116"/>
      <c r="Z21" s="115" t="str">
        <f t="shared" si="11"/>
        <v/>
      </c>
      <c r="AA21" s="115" t="str">
        <f t="shared" si="12"/>
        <v/>
      </c>
      <c r="AB21" s="115">
        <f t="shared" si="15"/>
        <v>0</v>
      </c>
      <c r="AC21" s="111">
        <f t="shared" si="2"/>
        <v>0</v>
      </c>
      <c r="AD21" s="111">
        <f t="shared" si="14"/>
        <v>0</v>
      </c>
      <c r="AE21" s="111">
        <f t="shared" si="4"/>
        <v>0</v>
      </c>
      <c r="AF21" s="111">
        <f t="shared" si="5"/>
        <v>0</v>
      </c>
      <c r="AG21" s="111">
        <f t="shared" si="6"/>
        <v>0</v>
      </c>
      <c r="AH21" s="111">
        <f t="shared" si="7"/>
        <v>0</v>
      </c>
      <c r="AI21" s="111">
        <f t="shared" si="8"/>
        <v>0</v>
      </c>
      <c r="AJ21" s="111">
        <f t="shared" si="13"/>
        <v>0</v>
      </c>
      <c r="AK21" s="111">
        <f t="shared" si="9"/>
        <v>0</v>
      </c>
      <c r="AL21" s="111"/>
      <c r="AM21" s="115">
        <f t="shared" si="10"/>
        <v>0</v>
      </c>
      <c r="AN21" s="116"/>
      <c r="AO21" s="111"/>
    </row>
    <row r="22" spans="2:41" s="53" customFormat="1" ht="24.6" customHeight="1" thickBot="1" x14ac:dyDescent="0.4">
      <c r="B22" s="90">
        <v>17</v>
      </c>
      <c r="C22" s="47" t="str">
        <f>IF(ISBLANK('Risk - N loss'!C22),"",'Risk - N loss'!C22)</f>
        <v/>
      </c>
      <c r="D22" s="47" t="str">
        <f>IF(ISBLANK('Risk - N loss'!D22),"",'Risk - N loss'!D22)</f>
        <v/>
      </c>
      <c r="E22" s="35"/>
      <c r="F22" s="125"/>
      <c r="G22" s="35"/>
      <c r="H22" s="35"/>
      <c r="I22" s="35"/>
      <c r="J22" s="118" t="str">
        <f t="shared" si="0"/>
        <v/>
      </c>
      <c r="K22" s="35"/>
      <c r="L22" s="35"/>
      <c r="M22" s="119" t="str">
        <f>IFERROR(IF(TablePloss[[#This Row],[Mitigated erosion rate (t/ha/year)]]="","",((TablePloss[[#This Row],[Unmitigated erosion rate (t/ha/year)]]-TablePloss[[#This Row],[Mitigated erosion rate (t/ha/year)]])/TablePloss[[#This Row],[Unmitigated erosion rate (t/ha/year)]])),"")</f>
        <v/>
      </c>
      <c r="N22" s="35"/>
      <c r="R22" s="116"/>
      <c r="S22" s="116"/>
      <c r="T22" s="116"/>
      <c r="U22" s="116"/>
      <c r="V22" s="116"/>
      <c r="W22" s="116"/>
      <c r="X22" s="116"/>
      <c r="Y22" s="116"/>
      <c r="Z22" s="115" t="str">
        <f t="shared" si="11"/>
        <v/>
      </c>
      <c r="AA22" s="115" t="str">
        <f t="shared" si="12"/>
        <v/>
      </c>
      <c r="AB22" s="115">
        <f t="shared" si="15"/>
        <v>0</v>
      </c>
      <c r="AC22" s="111">
        <f t="shared" si="2"/>
        <v>0</v>
      </c>
      <c r="AD22" s="111">
        <f t="shared" si="14"/>
        <v>0</v>
      </c>
      <c r="AE22" s="111">
        <f t="shared" si="4"/>
        <v>0</v>
      </c>
      <c r="AF22" s="111">
        <f t="shared" si="5"/>
        <v>0</v>
      </c>
      <c r="AG22" s="111">
        <f t="shared" si="6"/>
        <v>0</v>
      </c>
      <c r="AH22" s="111">
        <f t="shared" si="7"/>
        <v>0</v>
      </c>
      <c r="AI22" s="111">
        <f t="shared" si="8"/>
        <v>0</v>
      </c>
      <c r="AJ22" s="111">
        <f t="shared" si="13"/>
        <v>0</v>
      </c>
      <c r="AK22" s="111">
        <f t="shared" si="9"/>
        <v>0</v>
      </c>
      <c r="AL22" s="111"/>
      <c r="AM22" s="115">
        <f t="shared" si="10"/>
        <v>0</v>
      </c>
      <c r="AN22" s="116"/>
      <c r="AO22" s="111"/>
    </row>
    <row r="23" spans="2:41" s="53" customFormat="1" ht="24.6" customHeight="1" thickBot="1" x14ac:dyDescent="0.4">
      <c r="B23" s="90">
        <v>18</v>
      </c>
      <c r="C23" s="47" t="str">
        <f>IF(ISBLANK('Risk - N loss'!C23),"",'Risk - N loss'!C23)</f>
        <v/>
      </c>
      <c r="D23" s="47" t="str">
        <f>IF(ISBLANK('Risk - N loss'!D23),"",'Risk - N loss'!D23)</f>
        <v/>
      </c>
      <c r="E23" s="35"/>
      <c r="F23" s="125"/>
      <c r="G23" s="35"/>
      <c r="H23" s="35"/>
      <c r="I23" s="35"/>
      <c r="J23" s="118" t="str">
        <f t="shared" si="0"/>
        <v/>
      </c>
      <c r="K23" s="35"/>
      <c r="L23" s="35"/>
      <c r="M23" s="119" t="str">
        <f>IFERROR(IF(TablePloss[[#This Row],[Mitigated erosion rate (t/ha/year)]]="","",((TablePloss[[#This Row],[Unmitigated erosion rate (t/ha/year)]]-TablePloss[[#This Row],[Mitigated erosion rate (t/ha/year)]])/TablePloss[[#This Row],[Unmitigated erosion rate (t/ha/year)]])),"")</f>
        <v/>
      </c>
      <c r="N23" s="35"/>
      <c r="R23" s="116"/>
      <c r="S23" s="116"/>
      <c r="T23" s="116"/>
      <c r="U23" s="116"/>
      <c r="V23" s="116"/>
      <c r="W23" s="116"/>
      <c r="X23" s="116"/>
      <c r="Y23" s="116"/>
      <c r="Z23" s="115" t="str">
        <f t="shared" si="11"/>
        <v/>
      </c>
      <c r="AA23" s="115" t="str">
        <f t="shared" si="12"/>
        <v/>
      </c>
      <c r="AB23" s="115">
        <f t="shared" si="15"/>
        <v>0</v>
      </c>
      <c r="AC23" s="111">
        <f t="shared" si="2"/>
        <v>0</v>
      </c>
      <c r="AD23" s="111">
        <f t="shared" si="14"/>
        <v>0</v>
      </c>
      <c r="AE23" s="111">
        <f t="shared" si="4"/>
        <v>0</v>
      </c>
      <c r="AF23" s="111">
        <f t="shared" si="5"/>
        <v>0</v>
      </c>
      <c r="AG23" s="111">
        <f t="shared" si="6"/>
        <v>0</v>
      </c>
      <c r="AH23" s="111">
        <f t="shared" si="7"/>
        <v>0</v>
      </c>
      <c r="AI23" s="111">
        <f t="shared" si="8"/>
        <v>0</v>
      </c>
      <c r="AJ23" s="111">
        <f t="shared" si="13"/>
        <v>0</v>
      </c>
      <c r="AK23" s="111">
        <f t="shared" si="9"/>
        <v>0</v>
      </c>
      <c r="AL23" s="111"/>
      <c r="AM23" s="115">
        <f t="shared" si="10"/>
        <v>0</v>
      </c>
      <c r="AN23" s="116"/>
      <c r="AO23" s="111"/>
    </row>
    <row r="24" spans="2:41" s="53" customFormat="1" ht="24.6" customHeight="1" thickBot="1" x14ac:dyDescent="0.4">
      <c r="B24" s="90">
        <v>19</v>
      </c>
      <c r="C24" s="47" t="str">
        <f>IF(ISBLANK('Risk - N loss'!C24),"",'Risk - N loss'!C24)</f>
        <v/>
      </c>
      <c r="D24" s="47" t="str">
        <f>IF(ISBLANK('Risk - N loss'!D24),"",'Risk - N loss'!D24)</f>
        <v/>
      </c>
      <c r="E24" s="35"/>
      <c r="F24" s="125"/>
      <c r="G24" s="35"/>
      <c r="H24" s="35"/>
      <c r="I24" s="35"/>
      <c r="J24" s="118" t="str">
        <f t="shared" si="0"/>
        <v/>
      </c>
      <c r="K24" s="35"/>
      <c r="L24" s="35"/>
      <c r="M24" s="119" t="str">
        <f>IFERROR(IF(TablePloss[[#This Row],[Mitigated erosion rate (t/ha/year)]]="","",((TablePloss[[#This Row],[Unmitigated erosion rate (t/ha/year)]]-TablePloss[[#This Row],[Mitigated erosion rate (t/ha/year)]])/TablePloss[[#This Row],[Unmitigated erosion rate (t/ha/year)]])),"")</f>
        <v/>
      </c>
      <c r="N24" s="35"/>
      <c r="R24" s="116"/>
      <c r="S24" s="116"/>
      <c r="T24" s="116"/>
      <c r="U24" s="116"/>
      <c r="V24" s="116"/>
      <c r="W24" s="116"/>
      <c r="X24" s="116"/>
      <c r="Y24" s="116"/>
      <c r="Z24" s="115" t="str">
        <f t="shared" si="11"/>
        <v/>
      </c>
      <c r="AA24" s="115" t="str">
        <f t="shared" si="12"/>
        <v/>
      </c>
      <c r="AB24" s="115">
        <f t="shared" si="15"/>
        <v>0</v>
      </c>
      <c r="AC24" s="111">
        <f t="shared" si="2"/>
        <v>0</v>
      </c>
      <c r="AD24" s="111">
        <f t="shared" si="14"/>
        <v>0</v>
      </c>
      <c r="AE24" s="111">
        <f t="shared" si="4"/>
        <v>0</v>
      </c>
      <c r="AF24" s="111">
        <f t="shared" si="5"/>
        <v>0</v>
      </c>
      <c r="AG24" s="111">
        <f t="shared" si="6"/>
        <v>0</v>
      </c>
      <c r="AH24" s="111">
        <f t="shared" si="7"/>
        <v>0</v>
      </c>
      <c r="AI24" s="111">
        <f t="shared" si="8"/>
        <v>0</v>
      </c>
      <c r="AJ24" s="111">
        <f t="shared" si="13"/>
        <v>0</v>
      </c>
      <c r="AK24" s="111">
        <f t="shared" si="9"/>
        <v>0</v>
      </c>
      <c r="AL24" s="111"/>
      <c r="AM24" s="115">
        <f t="shared" si="10"/>
        <v>0</v>
      </c>
      <c r="AN24" s="116"/>
      <c r="AO24" s="111"/>
    </row>
    <row r="25" spans="2:41" s="53" customFormat="1" ht="24.6" customHeight="1" thickBot="1" x14ac:dyDescent="0.4">
      <c r="B25" s="90">
        <v>20</v>
      </c>
      <c r="C25" s="47" t="str">
        <f>IF(ISBLANK('Risk - N loss'!C25),"",'Risk - N loss'!C25)</f>
        <v/>
      </c>
      <c r="D25" s="47" t="str">
        <f>IF(ISBLANK('Risk - N loss'!D25),"",'Risk - N loss'!D25)</f>
        <v/>
      </c>
      <c r="E25" s="35"/>
      <c r="F25" s="125"/>
      <c r="G25" s="35"/>
      <c r="H25" s="35"/>
      <c r="I25" s="35"/>
      <c r="J25" s="118" t="str">
        <f t="shared" si="0"/>
        <v/>
      </c>
      <c r="K25" s="35"/>
      <c r="L25" s="35"/>
      <c r="M25" s="119" t="str">
        <f>IFERROR(IF(TablePloss[[#This Row],[Mitigated erosion rate (t/ha/year)]]="","",((TablePloss[[#This Row],[Unmitigated erosion rate (t/ha/year)]]-TablePloss[[#This Row],[Mitigated erosion rate (t/ha/year)]])/TablePloss[[#This Row],[Unmitigated erosion rate (t/ha/year)]])),"")</f>
        <v/>
      </c>
      <c r="N25" s="35"/>
      <c r="R25" s="116"/>
      <c r="S25" s="116"/>
      <c r="T25" s="116"/>
      <c r="U25" s="116"/>
      <c r="V25" s="116"/>
      <c r="W25" s="116"/>
      <c r="X25" s="116"/>
      <c r="Y25" s="116"/>
      <c r="Z25" s="115" t="str">
        <f t="shared" si="11"/>
        <v/>
      </c>
      <c r="AA25" s="115" t="str">
        <f t="shared" si="12"/>
        <v/>
      </c>
      <c r="AB25" s="115">
        <f t="shared" si="15"/>
        <v>0</v>
      </c>
      <c r="AC25" s="111">
        <f t="shared" si="2"/>
        <v>0</v>
      </c>
      <c r="AD25" s="111">
        <f t="shared" si="14"/>
        <v>0</v>
      </c>
      <c r="AE25" s="111">
        <f t="shared" si="4"/>
        <v>0</v>
      </c>
      <c r="AF25" s="111">
        <f t="shared" si="5"/>
        <v>0</v>
      </c>
      <c r="AG25" s="111">
        <f t="shared" si="6"/>
        <v>0</v>
      </c>
      <c r="AH25" s="111">
        <f t="shared" si="7"/>
        <v>0</v>
      </c>
      <c r="AI25" s="111">
        <f t="shared" si="8"/>
        <v>0</v>
      </c>
      <c r="AJ25" s="111">
        <f t="shared" si="13"/>
        <v>0</v>
      </c>
      <c r="AK25" s="111">
        <f t="shared" si="9"/>
        <v>0</v>
      </c>
      <c r="AL25" s="111"/>
      <c r="AM25" s="115">
        <f t="shared" si="10"/>
        <v>0</v>
      </c>
      <c r="AN25" s="116"/>
      <c r="AO25" s="111"/>
    </row>
    <row r="26" spans="2:41" s="53" customFormat="1" ht="24.6" customHeight="1" thickBot="1" x14ac:dyDescent="0.4">
      <c r="B26" s="90">
        <v>21</v>
      </c>
      <c r="C26" s="47" t="str">
        <f>IF(ISBLANK('Risk - N loss'!C26),"",'Risk - N loss'!C26)</f>
        <v/>
      </c>
      <c r="D26" s="47" t="str">
        <f>IF(ISBLANK('Risk - N loss'!D26),"",'Risk - N loss'!D26)</f>
        <v/>
      </c>
      <c r="E26" s="35"/>
      <c r="F26" s="125"/>
      <c r="G26" s="35"/>
      <c r="H26" s="35"/>
      <c r="I26" s="35"/>
      <c r="J26" s="118" t="str">
        <f t="shared" si="0"/>
        <v/>
      </c>
      <c r="K26" s="35"/>
      <c r="L26" s="35"/>
      <c r="M26" s="119" t="str">
        <f>IFERROR(IF(TablePloss[[#This Row],[Mitigated erosion rate (t/ha/year)]]="","",((TablePloss[[#This Row],[Unmitigated erosion rate (t/ha/year)]]-TablePloss[[#This Row],[Mitigated erosion rate (t/ha/year)]])/TablePloss[[#This Row],[Unmitigated erosion rate (t/ha/year)]])),"")</f>
        <v/>
      </c>
      <c r="N26" s="35"/>
      <c r="R26" s="116"/>
      <c r="S26" s="116"/>
      <c r="T26" s="116"/>
      <c r="U26" s="116"/>
      <c r="V26" s="116"/>
      <c r="W26" s="116"/>
      <c r="X26" s="116"/>
      <c r="Y26" s="116"/>
      <c r="Z26" s="115" t="str">
        <f t="shared" si="11"/>
        <v/>
      </c>
      <c r="AA26" s="115" t="str">
        <f t="shared" si="12"/>
        <v/>
      </c>
      <c r="AB26" s="115">
        <f t="shared" si="15"/>
        <v>0</v>
      </c>
      <c r="AC26" s="111">
        <f t="shared" si="2"/>
        <v>0</v>
      </c>
      <c r="AD26" s="111">
        <f t="shared" si="14"/>
        <v>0</v>
      </c>
      <c r="AE26" s="111">
        <f t="shared" si="4"/>
        <v>0</v>
      </c>
      <c r="AF26" s="111">
        <f t="shared" si="5"/>
        <v>0</v>
      </c>
      <c r="AG26" s="111">
        <f t="shared" si="6"/>
        <v>0</v>
      </c>
      <c r="AH26" s="111">
        <f t="shared" si="7"/>
        <v>0</v>
      </c>
      <c r="AI26" s="111">
        <f t="shared" si="8"/>
        <v>0</v>
      </c>
      <c r="AJ26" s="111">
        <f t="shared" si="13"/>
        <v>0</v>
      </c>
      <c r="AK26" s="111">
        <f t="shared" si="9"/>
        <v>0</v>
      </c>
      <c r="AL26" s="111"/>
      <c r="AM26" s="115">
        <f t="shared" si="10"/>
        <v>0</v>
      </c>
      <c r="AN26" s="116"/>
      <c r="AO26" s="111"/>
    </row>
    <row r="27" spans="2:41" s="53" customFormat="1" ht="24.6" customHeight="1" thickBot="1" x14ac:dyDescent="0.4">
      <c r="B27" s="90">
        <v>22</v>
      </c>
      <c r="C27" s="47" t="str">
        <f>IF(ISBLANK('Risk - N loss'!C27),"",'Risk - N loss'!C27)</f>
        <v/>
      </c>
      <c r="D27" s="47" t="str">
        <f>IF(ISBLANK('Risk - N loss'!D27),"",'Risk - N loss'!D27)</f>
        <v/>
      </c>
      <c r="E27" s="35"/>
      <c r="F27" s="125"/>
      <c r="G27" s="35"/>
      <c r="H27" s="35"/>
      <c r="I27" s="35"/>
      <c r="J27" s="118" t="str">
        <f t="shared" si="0"/>
        <v/>
      </c>
      <c r="K27" s="35"/>
      <c r="L27" s="35"/>
      <c r="M27" s="119" t="str">
        <f>IFERROR(IF(TablePloss[[#This Row],[Mitigated erosion rate (t/ha/year)]]="","",((TablePloss[[#This Row],[Unmitigated erosion rate (t/ha/year)]]-TablePloss[[#This Row],[Mitigated erosion rate (t/ha/year)]])/TablePloss[[#This Row],[Unmitigated erosion rate (t/ha/year)]])),"")</f>
        <v/>
      </c>
      <c r="N27" s="35"/>
      <c r="R27" s="116"/>
      <c r="S27" s="116"/>
      <c r="T27" s="116"/>
      <c r="U27" s="116"/>
      <c r="V27" s="116"/>
      <c r="W27" s="116"/>
      <c r="X27" s="116"/>
      <c r="Y27" s="116"/>
      <c r="Z27" s="115" t="str">
        <f t="shared" si="11"/>
        <v/>
      </c>
      <c r="AA27" s="115" t="str">
        <f t="shared" si="12"/>
        <v/>
      </c>
      <c r="AB27" s="115">
        <f t="shared" si="15"/>
        <v>0</v>
      </c>
      <c r="AC27" s="111">
        <f t="shared" si="2"/>
        <v>0</v>
      </c>
      <c r="AD27" s="111">
        <f t="shared" si="14"/>
        <v>0</v>
      </c>
      <c r="AE27" s="111">
        <f t="shared" si="4"/>
        <v>0</v>
      </c>
      <c r="AF27" s="111">
        <f t="shared" si="5"/>
        <v>0</v>
      </c>
      <c r="AG27" s="111">
        <f t="shared" si="6"/>
        <v>0</v>
      </c>
      <c r="AH27" s="111">
        <f t="shared" si="7"/>
        <v>0</v>
      </c>
      <c r="AI27" s="111">
        <f t="shared" si="8"/>
        <v>0</v>
      </c>
      <c r="AJ27" s="111">
        <f t="shared" si="13"/>
        <v>0</v>
      </c>
      <c r="AK27" s="111">
        <f t="shared" si="9"/>
        <v>0</v>
      </c>
      <c r="AL27" s="111"/>
      <c r="AM27" s="115">
        <f t="shared" si="10"/>
        <v>0</v>
      </c>
      <c r="AN27" s="116"/>
      <c r="AO27" s="111"/>
    </row>
    <row r="28" spans="2:41" s="53" customFormat="1" ht="24.6" customHeight="1" thickBot="1" x14ac:dyDescent="0.4">
      <c r="B28" s="90">
        <v>23</v>
      </c>
      <c r="C28" s="47" t="str">
        <f>IF(ISBLANK('Risk - N loss'!C28),"",'Risk - N loss'!C28)</f>
        <v/>
      </c>
      <c r="D28" s="47" t="str">
        <f>IF(ISBLANK('Risk - N loss'!D28),"",'Risk - N loss'!D28)</f>
        <v/>
      </c>
      <c r="E28" s="35"/>
      <c r="F28" s="125"/>
      <c r="G28" s="35"/>
      <c r="H28" s="35"/>
      <c r="I28" s="35"/>
      <c r="J28" s="118" t="str">
        <f t="shared" si="0"/>
        <v/>
      </c>
      <c r="K28" s="35"/>
      <c r="L28" s="35"/>
      <c r="M28" s="119" t="str">
        <f>IFERROR(IF(TablePloss[[#This Row],[Mitigated erosion rate (t/ha/year)]]="","",((TablePloss[[#This Row],[Unmitigated erosion rate (t/ha/year)]]-TablePloss[[#This Row],[Mitigated erosion rate (t/ha/year)]])/TablePloss[[#This Row],[Unmitigated erosion rate (t/ha/year)]])),"")</f>
        <v/>
      </c>
      <c r="N28" s="35"/>
      <c r="R28" s="116"/>
      <c r="S28" s="116"/>
      <c r="T28" s="116"/>
      <c r="U28" s="116"/>
      <c r="V28" s="116"/>
      <c r="W28" s="116"/>
      <c r="X28" s="116"/>
      <c r="Y28" s="116"/>
      <c r="Z28" s="115" t="str">
        <f t="shared" si="11"/>
        <v/>
      </c>
      <c r="AA28" s="115" t="str">
        <f t="shared" si="12"/>
        <v/>
      </c>
      <c r="AB28" s="115">
        <f t="shared" si="15"/>
        <v>0</v>
      </c>
      <c r="AC28" s="111">
        <f t="shared" si="2"/>
        <v>0</v>
      </c>
      <c r="AD28" s="111">
        <f t="shared" si="14"/>
        <v>0</v>
      </c>
      <c r="AE28" s="111">
        <f t="shared" si="4"/>
        <v>0</v>
      </c>
      <c r="AF28" s="111">
        <f t="shared" si="5"/>
        <v>0</v>
      </c>
      <c r="AG28" s="111">
        <f t="shared" si="6"/>
        <v>0</v>
      </c>
      <c r="AH28" s="111">
        <f t="shared" si="7"/>
        <v>0</v>
      </c>
      <c r="AI28" s="111">
        <f t="shared" si="8"/>
        <v>0</v>
      </c>
      <c r="AJ28" s="111">
        <f t="shared" si="13"/>
        <v>0</v>
      </c>
      <c r="AK28" s="111">
        <f t="shared" si="9"/>
        <v>0</v>
      </c>
      <c r="AL28" s="111"/>
      <c r="AM28" s="115">
        <f t="shared" si="10"/>
        <v>0</v>
      </c>
      <c r="AN28" s="116"/>
      <c r="AO28" s="111"/>
    </row>
    <row r="29" spans="2:41" s="53" customFormat="1" ht="24.6" customHeight="1" thickBot="1" x14ac:dyDescent="0.4">
      <c r="B29" s="90">
        <v>24</v>
      </c>
      <c r="C29" s="47" t="str">
        <f>IF(ISBLANK('Risk - N loss'!C29),"",'Risk - N loss'!C29)</f>
        <v/>
      </c>
      <c r="D29" s="47" t="str">
        <f>IF(ISBLANK('Risk - N loss'!D29),"",'Risk - N loss'!D29)</f>
        <v/>
      </c>
      <c r="E29" s="35"/>
      <c r="F29" s="125"/>
      <c r="G29" s="35"/>
      <c r="H29" s="35"/>
      <c r="I29" s="35"/>
      <c r="J29" s="118" t="str">
        <f t="shared" si="0"/>
        <v/>
      </c>
      <c r="K29" s="35"/>
      <c r="L29" s="35"/>
      <c r="M29" s="119" t="str">
        <f>IFERROR(IF(TablePloss[[#This Row],[Mitigated erosion rate (t/ha/year)]]="","",((TablePloss[[#This Row],[Unmitigated erosion rate (t/ha/year)]]-TablePloss[[#This Row],[Mitigated erosion rate (t/ha/year)]])/TablePloss[[#This Row],[Unmitigated erosion rate (t/ha/year)]])),"")</f>
        <v/>
      </c>
      <c r="N29" s="35"/>
      <c r="R29" s="116"/>
      <c r="S29" s="116"/>
      <c r="T29" s="116"/>
      <c r="U29" s="116"/>
      <c r="V29" s="116"/>
      <c r="W29" s="116"/>
      <c r="X29" s="116"/>
      <c r="Y29" s="116"/>
      <c r="Z29" s="115" t="str">
        <f t="shared" si="11"/>
        <v/>
      </c>
      <c r="AA29" s="115" t="str">
        <f t="shared" si="12"/>
        <v/>
      </c>
      <c r="AB29" s="115">
        <f t="shared" si="15"/>
        <v>0</v>
      </c>
      <c r="AC29" s="111">
        <f t="shared" si="2"/>
        <v>0</v>
      </c>
      <c r="AD29" s="111">
        <f t="shared" si="14"/>
        <v>0</v>
      </c>
      <c r="AE29" s="111">
        <f t="shared" si="4"/>
        <v>0</v>
      </c>
      <c r="AF29" s="111">
        <f t="shared" si="5"/>
        <v>0</v>
      </c>
      <c r="AG29" s="111">
        <f t="shared" si="6"/>
        <v>0</v>
      </c>
      <c r="AH29" s="111">
        <f t="shared" si="7"/>
        <v>0</v>
      </c>
      <c r="AI29" s="111">
        <f t="shared" si="8"/>
        <v>0</v>
      </c>
      <c r="AJ29" s="111">
        <f t="shared" si="13"/>
        <v>0</v>
      </c>
      <c r="AK29" s="111">
        <f t="shared" si="9"/>
        <v>0</v>
      </c>
      <c r="AL29" s="111"/>
      <c r="AM29" s="115">
        <f t="shared" si="10"/>
        <v>0</v>
      </c>
      <c r="AN29" s="116"/>
      <c r="AO29" s="111"/>
    </row>
    <row r="30" spans="2:41" s="53" customFormat="1" ht="24.6" customHeight="1" thickBot="1" x14ac:dyDescent="0.4">
      <c r="B30" s="90">
        <v>25</v>
      </c>
      <c r="C30" s="47" t="str">
        <f>IF(ISBLANK('Risk - N loss'!C30),"",'Risk - N loss'!C30)</f>
        <v/>
      </c>
      <c r="D30" s="47" t="str">
        <f>IF(ISBLANK('Risk - N loss'!D30),"",'Risk - N loss'!D30)</f>
        <v/>
      </c>
      <c r="E30" s="35"/>
      <c r="F30" s="125"/>
      <c r="G30" s="35"/>
      <c r="H30" s="35"/>
      <c r="I30" s="35"/>
      <c r="J30" s="118" t="str">
        <f t="shared" si="0"/>
        <v/>
      </c>
      <c r="K30" s="35"/>
      <c r="L30" s="35"/>
      <c r="M30" s="119" t="str">
        <f>IFERROR(IF(TablePloss[[#This Row],[Mitigated erosion rate (t/ha/year)]]="","",((TablePloss[[#This Row],[Unmitigated erosion rate (t/ha/year)]]-TablePloss[[#This Row],[Mitigated erosion rate (t/ha/year)]])/TablePloss[[#This Row],[Unmitigated erosion rate (t/ha/year)]])),"")</f>
        <v/>
      </c>
      <c r="N30" s="35"/>
      <c r="R30" s="116"/>
      <c r="S30" s="116"/>
      <c r="T30" s="116"/>
      <c r="U30" s="116"/>
      <c r="V30" s="116"/>
      <c r="W30" s="116"/>
      <c r="X30" s="116"/>
      <c r="Y30" s="116"/>
      <c r="Z30" s="115" t="str">
        <f t="shared" si="11"/>
        <v/>
      </c>
      <c r="AA30" s="115" t="str">
        <f t="shared" si="12"/>
        <v/>
      </c>
      <c r="AB30" s="115">
        <f t="shared" si="15"/>
        <v>0</v>
      </c>
      <c r="AC30" s="111">
        <f t="shared" si="2"/>
        <v>0</v>
      </c>
      <c r="AD30" s="111">
        <f t="shared" si="14"/>
        <v>0</v>
      </c>
      <c r="AE30" s="111">
        <f t="shared" si="4"/>
        <v>0</v>
      </c>
      <c r="AF30" s="111">
        <f t="shared" si="5"/>
        <v>0</v>
      </c>
      <c r="AG30" s="111">
        <f t="shared" si="6"/>
        <v>0</v>
      </c>
      <c r="AH30" s="111">
        <f t="shared" si="7"/>
        <v>0</v>
      </c>
      <c r="AI30" s="111">
        <f t="shared" si="8"/>
        <v>0</v>
      </c>
      <c r="AJ30" s="111">
        <f t="shared" si="13"/>
        <v>0</v>
      </c>
      <c r="AK30" s="111">
        <f t="shared" si="9"/>
        <v>0</v>
      </c>
      <c r="AL30" s="111"/>
      <c r="AM30" s="115">
        <f t="shared" si="10"/>
        <v>0</v>
      </c>
      <c r="AN30" s="116"/>
      <c r="AO30" s="111"/>
    </row>
    <row r="31" spans="2:41" s="53" customFormat="1" ht="24.6" customHeight="1" thickBot="1" x14ac:dyDescent="0.4">
      <c r="B31" s="90">
        <v>26</v>
      </c>
      <c r="C31" s="47" t="str">
        <f>IF(ISBLANK('Risk - N loss'!C31),"",'Risk - N loss'!C31)</f>
        <v/>
      </c>
      <c r="D31" s="47" t="str">
        <f>IF(ISBLANK('Risk - N loss'!D31),"",'Risk - N loss'!D31)</f>
        <v/>
      </c>
      <c r="E31" s="35"/>
      <c r="F31" s="125"/>
      <c r="G31" s="35"/>
      <c r="H31" s="35"/>
      <c r="I31" s="35"/>
      <c r="J31" s="118" t="str">
        <f t="shared" si="0"/>
        <v/>
      </c>
      <c r="K31" s="35"/>
      <c r="L31" s="35"/>
      <c r="M31" s="119" t="str">
        <f>IFERROR(IF(TablePloss[[#This Row],[Mitigated erosion rate (t/ha/year)]]="","",((TablePloss[[#This Row],[Unmitigated erosion rate (t/ha/year)]]-TablePloss[[#This Row],[Mitigated erosion rate (t/ha/year)]])/TablePloss[[#This Row],[Unmitigated erosion rate (t/ha/year)]])),"")</f>
        <v/>
      </c>
      <c r="N31" s="35"/>
      <c r="R31" s="116"/>
      <c r="S31" s="116"/>
      <c r="T31" s="116"/>
      <c r="U31" s="116"/>
      <c r="V31" s="116"/>
      <c r="W31" s="116"/>
      <c r="X31" s="116"/>
      <c r="Y31" s="116"/>
      <c r="Z31" s="115" t="str">
        <f t="shared" si="11"/>
        <v/>
      </c>
      <c r="AA31" s="115" t="str">
        <f t="shared" si="12"/>
        <v/>
      </c>
      <c r="AB31" s="115">
        <f t="shared" si="15"/>
        <v>0</v>
      </c>
      <c r="AC31" s="111">
        <f t="shared" si="2"/>
        <v>0</v>
      </c>
      <c r="AD31" s="111">
        <f t="shared" si="14"/>
        <v>0</v>
      </c>
      <c r="AE31" s="111">
        <f t="shared" si="4"/>
        <v>0</v>
      </c>
      <c r="AF31" s="111">
        <f t="shared" si="5"/>
        <v>0</v>
      </c>
      <c r="AG31" s="111">
        <f t="shared" si="6"/>
        <v>0</v>
      </c>
      <c r="AH31" s="111">
        <f t="shared" si="7"/>
        <v>0</v>
      </c>
      <c r="AI31" s="111">
        <f t="shared" si="8"/>
        <v>0</v>
      </c>
      <c r="AJ31" s="111">
        <f t="shared" si="13"/>
        <v>0</v>
      </c>
      <c r="AK31" s="111">
        <f t="shared" si="9"/>
        <v>0</v>
      </c>
      <c r="AL31" s="111"/>
      <c r="AM31" s="115">
        <f t="shared" si="10"/>
        <v>0</v>
      </c>
      <c r="AN31" s="116"/>
      <c r="AO31" s="111"/>
    </row>
    <row r="32" spans="2:41" s="53" customFormat="1" ht="24.6" customHeight="1" thickBot="1" x14ac:dyDescent="0.4">
      <c r="B32" s="90">
        <v>27</v>
      </c>
      <c r="C32" s="47" t="str">
        <f>IF(ISBLANK('Risk - N loss'!C32),"",'Risk - N loss'!C32)</f>
        <v/>
      </c>
      <c r="D32" s="47" t="str">
        <f>IF(ISBLANK('Risk - N loss'!D32),"",'Risk - N loss'!D32)</f>
        <v/>
      </c>
      <c r="E32" s="35"/>
      <c r="F32" s="125"/>
      <c r="G32" s="35"/>
      <c r="H32" s="35"/>
      <c r="I32" s="35"/>
      <c r="J32" s="118" t="str">
        <f t="shared" si="0"/>
        <v/>
      </c>
      <c r="K32" s="35"/>
      <c r="L32" s="35"/>
      <c r="M32" s="119" t="str">
        <f>IFERROR(IF(TablePloss[[#This Row],[Mitigated erosion rate (t/ha/year)]]="","",((TablePloss[[#This Row],[Unmitigated erosion rate (t/ha/year)]]-TablePloss[[#This Row],[Mitigated erosion rate (t/ha/year)]])/TablePloss[[#This Row],[Unmitigated erosion rate (t/ha/year)]])),"")</f>
        <v/>
      </c>
      <c r="N32" s="35"/>
      <c r="R32" s="116"/>
      <c r="S32" s="116"/>
      <c r="T32" s="116"/>
      <c r="U32" s="116"/>
      <c r="V32" s="116"/>
      <c r="W32" s="116"/>
      <c r="X32" s="116"/>
      <c r="Y32" s="116"/>
      <c r="Z32" s="115" t="str">
        <f t="shared" si="11"/>
        <v/>
      </c>
      <c r="AA32" s="115" t="str">
        <f t="shared" si="12"/>
        <v/>
      </c>
      <c r="AB32" s="115">
        <f t="shared" si="15"/>
        <v>0</v>
      </c>
      <c r="AC32" s="111">
        <f t="shared" si="2"/>
        <v>0</v>
      </c>
      <c r="AD32" s="111">
        <f t="shared" si="14"/>
        <v>0</v>
      </c>
      <c r="AE32" s="111">
        <f t="shared" si="4"/>
        <v>0</v>
      </c>
      <c r="AF32" s="111">
        <f t="shared" si="5"/>
        <v>0</v>
      </c>
      <c r="AG32" s="111">
        <f t="shared" si="6"/>
        <v>0</v>
      </c>
      <c r="AH32" s="111">
        <f t="shared" si="7"/>
        <v>0</v>
      </c>
      <c r="AI32" s="111">
        <f t="shared" si="8"/>
        <v>0</v>
      </c>
      <c r="AJ32" s="111">
        <f t="shared" si="13"/>
        <v>0</v>
      </c>
      <c r="AK32" s="111">
        <f t="shared" si="9"/>
        <v>0</v>
      </c>
      <c r="AL32" s="111"/>
      <c r="AM32" s="115">
        <f t="shared" si="10"/>
        <v>0</v>
      </c>
      <c r="AN32" s="116"/>
      <c r="AO32" s="111"/>
    </row>
    <row r="33" spans="2:41" s="53" customFormat="1" ht="24.6" customHeight="1" thickBot="1" x14ac:dyDescent="0.4">
      <c r="B33" s="90">
        <v>28</v>
      </c>
      <c r="C33" s="47" t="str">
        <f>IF(ISBLANK('Risk - N loss'!C33),"",'Risk - N loss'!C33)</f>
        <v/>
      </c>
      <c r="D33" s="47" t="str">
        <f>IF(ISBLANK('Risk - N loss'!D33),"",'Risk - N loss'!D33)</f>
        <v/>
      </c>
      <c r="E33" s="35"/>
      <c r="F33" s="125"/>
      <c r="G33" s="35"/>
      <c r="H33" s="35"/>
      <c r="I33" s="35"/>
      <c r="J33" s="118" t="str">
        <f t="shared" si="0"/>
        <v/>
      </c>
      <c r="K33" s="35"/>
      <c r="L33" s="35"/>
      <c r="M33" s="119" t="str">
        <f>IFERROR(IF(TablePloss[[#This Row],[Mitigated erosion rate (t/ha/year)]]="","",((TablePloss[[#This Row],[Unmitigated erosion rate (t/ha/year)]]-TablePloss[[#This Row],[Mitigated erosion rate (t/ha/year)]])/TablePloss[[#This Row],[Unmitigated erosion rate (t/ha/year)]])),"")</f>
        <v/>
      </c>
      <c r="N33" s="35"/>
      <c r="R33" s="116"/>
      <c r="S33" s="116"/>
      <c r="T33" s="116"/>
      <c r="U33" s="116"/>
      <c r="V33" s="116"/>
      <c r="W33" s="116"/>
      <c r="X33" s="116"/>
      <c r="Y33" s="116"/>
      <c r="Z33" s="115" t="str">
        <f t="shared" si="11"/>
        <v/>
      </c>
      <c r="AA33" s="115" t="str">
        <f t="shared" si="12"/>
        <v/>
      </c>
      <c r="AB33" s="115">
        <f t="shared" si="15"/>
        <v>0</v>
      </c>
      <c r="AC33" s="111">
        <f t="shared" si="2"/>
        <v>0</v>
      </c>
      <c r="AD33" s="111">
        <f t="shared" si="14"/>
        <v>0</v>
      </c>
      <c r="AE33" s="111">
        <f t="shared" si="4"/>
        <v>0</v>
      </c>
      <c r="AF33" s="111">
        <f t="shared" si="5"/>
        <v>0</v>
      </c>
      <c r="AG33" s="111">
        <f t="shared" si="6"/>
        <v>0</v>
      </c>
      <c r="AH33" s="111">
        <f t="shared" si="7"/>
        <v>0</v>
      </c>
      <c r="AI33" s="111">
        <f t="shared" si="8"/>
        <v>0</v>
      </c>
      <c r="AJ33" s="111">
        <f t="shared" si="13"/>
        <v>0</v>
      </c>
      <c r="AK33" s="111">
        <f t="shared" si="9"/>
        <v>0</v>
      </c>
      <c r="AL33" s="111"/>
      <c r="AM33" s="115">
        <f t="shared" si="10"/>
        <v>0</v>
      </c>
      <c r="AN33" s="116"/>
      <c r="AO33" s="111"/>
    </row>
    <row r="34" spans="2:41" s="53" customFormat="1" ht="24.6" customHeight="1" thickBot="1" x14ac:dyDescent="0.4">
      <c r="B34" s="90">
        <v>29</v>
      </c>
      <c r="C34" s="47" t="str">
        <f>IF(ISBLANK('Risk - N loss'!C34),"",'Risk - N loss'!C34)</f>
        <v/>
      </c>
      <c r="D34" s="47" t="str">
        <f>IF(ISBLANK('Risk - N loss'!D34),"",'Risk - N loss'!D34)</f>
        <v/>
      </c>
      <c r="E34" s="35"/>
      <c r="F34" s="125"/>
      <c r="G34" s="35"/>
      <c r="H34" s="35"/>
      <c r="I34" s="35"/>
      <c r="J34" s="118" t="str">
        <f t="shared" si="0"/>
        <v/>
      </c>
      <c r="K34" s="35"/>
      <c r="L34" s="35"/>
      <c r="M34" s="119" t="str">
        <f>IFERROR(IF(TablePloss[[#This Row],[Mitigated erosion rate (t/ha/year)]]="","",((TablePloss[[#This Row],[Unmitigated erosion rate (t/ha/year)]]-TablePloss[[#This Row],[Mitigated erosion rate (t/ha/year)]])/TablePloss[[#This Row],[Unmitigated erosion rate (t/ha/year)]])),"")</f>
        <v/>
      </c>
      <c r="N34" s="35"/>
      <c r="R34" s="116"/>
      <c r="S34" s="116"/>
      <c r="T34" s="116"/>
      <c r="U34" s="116"/>
      <c r="V34" s="116"/>
      <c r="W34" s="116"/>
      <c r="X34" s="116"/>
      <c r="Y34" s="116"/>
      <c r="Z34" s="115" t="str">
        <f t="shared" si="11"/>
        <v/>
      </c>
      <c r="AA34" s="115" t="str">
        <f t="shared" si="12"/>
        <v/>
      </c>
      <c r="AB34" s="115">
        <f t="shared" si="15"/>
        <v>0</v>
      </c>
      <c r="AC34" s="111">
        <f t="shared" si="2"/>
        <v>0</v>
      </c>
      <c r="AD34" s="111">
        <f t="shared" si="14"/>
        <v>0</v>
      </c>
      <c r="AE34" s="111">
        <f t="shared" si="4"/>
        <v>0</v>
      </c>
      <c r="AF34" s="111">
        <f t="shared" si="5"/>
        <v>0</v>
      </c>
      <c r="AG34" s="111">
        <f t="shared" si="6"/>
        <v>0</v>
      </c>
      <c r="AH34" s="111">
        <f t="shared" si="7"/>
        <v>0</v>
      </c>
      <c r="AI34" s="111">
        <f t="shared" si="8"/>
        <v>0</v>
      </c>
      <c r="AJ34" s="111">
        <f t="shared" si="13"/>
        <v>0</v>
      </c>
      <c r="AK34" s="111">
        <f t="shared" si="9"/>
        <v>0</v>
      </c>
      <c r="AL34" s="111"/>
      <c r="AM34" s="115">
        <f t="shared" si="10"/>
        <v>0</v>
      </c>
      <c r="AN34" s="116"/>
      <c r="AO34" s="111"/>
    </row>
    <row r="35" spans="2:41" s="53" customFormat="1" ht="24.6" customHeight="1" thickBot="1" x14ac:dyDescent="0.4">
      <c r="B35" s="90">
        <v>30</v>
      </c>
      <c r="C35" s="47" t="str">
        <f>IF(ISBLANK('Risk - N loss'!C35),"",'Risk - N loss'!C35)</f>
        <v/>
      </c>
      <c r="D35" s="47" t="str">
        <f>IF(ISBLANK('Risk - N loss'!D35),"",'Risk - N loss'!D35)</f>
        <v/>
      </c>
      <c r="E35" s="35"/>
      <c r="F35" s="125"/>
      <c r="G35" s="35"/>
      <c r="H35" s="35"/>
      <c r="I35" s="35"/>
      <c r="J35" s="118" t="str">
        <f t="shared" si="0"/>
        <v/>
      </c>
      <c r="K35" s="35"/>
      <c r="L35" s="35"/>
      <c r="M35" s="119" t="str">
        <f>IFERROR(IF(TablePloss[[#This Row],[Mitigated erosion rate (t/ha/year)]]="","",((TablePloss[[#This Row],[Unmitigated erosion rate (t/ha/year)]]-TablePloss[[#This Row],[Mitigated erosion rate (t/ha/year)]])/TablePloss[[#This Row],[Unmitigated erosion rate (t/ha/year)]])),"")</f>
        <v/>
      </c>
      <c r="N35" s="35"/>
      <c r="R35" s="116"/>
      <c r="S35" s="116"/>
      <c r="T35" s="116"/>
      <c r="U35" s="116"/>
      <c r="V35" s="116"/>
      <c r="W35" s="116"/>
      <c r="X35" s="116"/>
      <c r="Y35" s="116"/>
      <c r="Z35" s="115" t="str">
        <f t="shared" si="11"/>
        <v/>
      </c>
      <c r="AA35" s="115" t="str">
        <f t="shared" si="12"/>
        <v/>
      </c>
      <c r="AB35" s="115">
        <f t="shared" si="15"/>
        <v>0</v>
      </c>
      <c r="AC35" s="111">
        <f t="shared" si="2"/>
        <v>0</v>
      </c>
      <c r="AD35" s="111">
        <f t="shared" si="14"/>
        <v>0</v>
      </c>
      <c r="AE35" s="111">
        <f t="shared" si="4"/>
        <v>0</v>
      </c>
      <c r="AF35" s="111">
        <f t="shared" si="5"/>
        <v>0</v>
      </c>
      <c r="AG35" s="111">
        <f t="shared" si="6"/>
        <v>0</v>
      </c>
      <c r="AH35" s="111">
        <f t="shared" si="7"/>
        <v>0</v>
      </c>
      <c r="AI35" s="111">
        <f t="shared" si="8"/>
        <v>0</v>
      </c>
      <c r="AJ35" s="111">
        <f t="shared" si="13"/>
        <v>0</v>
      </c>
      <c r="AK35" s="111">
        <f t="shared" si="9"/>
        <v>0</v>
      </c>
      <c r="AL35" s="111"/>
      <c r="AM35" s="115">
        <f t="shared" si="10"/>
        <v>0</v>
      </c>
      <c r="AN35" s="116"/>
      <c r="AO35" s="111"/>
    </row>
    <row r="36" spans="2:41" s="53" customFormat="1" ht="24.6" customHeight="1" thickBot="1" x14ac:dyDescent="0.4">
      <c r="B36" s="90">
        <v>31</v>
      </c>
      <c r="C36" s="47" t="str">
        <f>IF(ISBLANK('Risk - N loss'!C36),"",'Risk - N loss'!C36)</f>
        <v/>
      </c>
      <c r="D36" s="47" t="str">
        <f>IF(ISBLANK('Risk - N loss'!D36),"",'Risk - N loss'!D36)</f>
        <v/>
      </c>
      <c r="E36" s="35"/>
      <c r="F36" s="125"/>
      <c r="G36" s="35"/>
      <c r="H36" s="35"/>
      <c r="I36" s="35"/>
      <c r="J36" s="118" t="str">
        <f t="shared" si="0"/>
        <v/>
      </c>
      <c r="K36" s="35"/>
      <c r="L36" s="35"/>
      <c r="M36" s="119" t="str">
        <f>IFERROR(IF(TablePloss[[#This Row],[Mitigated erosion rate (t/ha/year)]]="","",((TablePloss[[#This Row],[Unmitigated erosion rate (t/ha/year)]]-TablePloss[[#This Row],[Mitigated erosion rate (t/ha/year)]])/TablePloss[[#This Row],[Unmitigated erosion rate (t/ha/year)]])),"")</f>
        <v/>
      </c>
      <c r="N36" s="35"/>
      <c r="R36" s="116"/>
      <c r="S36" s="116"/>
      <c r="T36" s="116"/>
      <c r="U36" s="116"/>
      <c r="V36" s="116"/>
      <c r="W36" s="116"/>
      <c r="X36" s="116"/>
      <c r="Y36" s="116"/>
      <c r="Z36" s="115" t="str">
        <f t="shared" si="11"/>
        <v/>
      </c>
      <c r="AA36" s="115" t="str">
        <f t="shared" si="12"/>
        <v/>
      </c>
      <c r="AB36" s="115">
        <f t="shared" si="15"/>
        <v>0</v>
      </c>
      <c r="AC36" s="111">
        <f t="shared" si="2"/>
        <v>0</v>
      </c>
      <c r="AD36" s="111">
        <f t="shared" si="14"/>
        <v>0</v>
      </c>
      <c r="AE36" s="111">
        <f t="shared" si="4"/>
        <v>0</v>
      </c>
      <c r="AF36" s="111">
        <f t="shared" si="5"/>
        <v>0</v>
      </c>
      <c r="AG36" s="111">
        <f t="shared" si="6"/>
        <v>0</v>
      </c>
      <c r="AH36" s="111">
        <f t="shared" si="7"/>
        <v>0</v>
      </c>
      <c r="AI36" s="111">
        <f t="shared" si="8"/>
        <v>0</v>
      </c>
      <c r="AJ36" s="111">
        <f t="shared" si="13"/>
        <v>0</v>
      </c>
      <c r="AK36" s="111">
        <f t="shared" si="9"/>
        <v>0</v>
      </c>
      <c r="AL36" s="111"/>
      <c r="AM36" s="115">
        <f t="shared" si="10"/>
        <v>0</v>
      </c>
      <c r="AN36" s="116"/>
      <c r="AO36" s="111"/>
    </row>
    <row r="37" spans="2:41" s="53" customFormat="1" ht="24.6" customHeight="1" thickBot="1" x14ac:dyDescent="0.4">
      <c r="B37" s="90">
        <v>32</v>
      </c>
      <c r="C37" s="47" t="str">
        <f>IF(ISBLANK('Risk - N loss'!C37),"",'Risk - N loss'!C37)</f>
        <v/>
      </c>
      <c r="D37" s="47" t="str">
        <f>IF(ISBLANK('Risk - N loss'!D37),"",'Risk - N loss'!D37)</f>
        <v/>
      </c>
      <c r="E37" s="35"/>
      <c r="F37" s="125"/>
      <c r="G37" s="35"/>
      <c r="H37" s="35"/>
      <c r="I37" s="35"/>
      <c r="J37" s="118" t="str">
        <f t="shared" si="0"/>
        <v/>
      </c>
      <c r="K37" s="35"/>
      <c r="L37" s="35"/>
      <c r="M37" s="119" t="str">
        <f>IFERROR(IF(TablePloss[[#This Row],[Mitigated erosion rate (t/ha/year)]]="","",((TablePloss[[#This Row],[Unmitigated erosion rate (t/ha/year)]]-TablePloss[[#This Row],[Mitigated erosion rate (t/ha/year)]])/TablePloss[[#This Row],[Unmitigated erosion rate (t/ha/year)]])),"")</f>
        <v/>
      </c>
      <c r="N37" s="35"/>
      <c r="R37" s="116"/>
      <c r="S37" s="116"/>
      <c r="T37" s="116"/>
      <c r="U37" s="116"/>
      <c r="V37" s="116"/>
      <c r="W37" s="116"/>
      <c r="X37" s="116"/>
      <c r="Y37" s="116"/>
      <c r="Z37" s="115" t="str">
        <f t="shared" si="11"/>
        <v/>
      </c>
      <c r="AA37" s="115" t="str">
        <f t="shared" si="12"/>
        <v/>
      </c>
      <c r="AB37" s="115">
        <f t="shared" si="15"/>
        <v>0</v>
      </c>
      <c r="AC37" s="111">
        <f t="shared" si="2"/>
        <v>0</v>
      </c>
      <c r="AD37" s="111">
        <f t="shared" si="14"/>
        <v>0</v>
      </c>
      <c r="AE37" s="111">
        <f t="shared" si="4"/>
        <v>0</v>
      </c>
      <c r="AF37" s="111">
        <f t="shared" si="5"/>
        <v>0</v>
      </c>
      <c r="AG37" s="111">
        <f t="shared" si="6"/>
        <v>0</v>
      </c>
      <c r="AH37" s="111">
        <f t="shared" si="7"/>
        <v>0</v>
      </c>
      <c r="AI37" s="111">
        <f t="shared" si="8"/>
        <v>0</v>
      </c>
      <c r="AJ37" s="111">
        <f t="shared" si="13"/>
        <v>0</v>
      </c>
      <c r="AK37" s="111">
        <f t="shared" si="9"/>
        <v>0</v>
      </c>
      <c r="AL37" s="111"/>
      <c r="AM37" s="115">
        <f t="shared" si="10"/>
        <v>0</v>
      </c>
      <c r="AN37" s="116"/>
      <c r="AO37" s="111"/>
    </row>
    <row r="38" spans="2:41" s="53" customFormat="1" ht="24.6" customHeight="1" thickBot="1" x14ac:dyDescent="0.4">
      <c r="B38" s="90">
        <v>33</v>
      </c>
      <c r="C38" s="47" t="str">
        <f>IF(ISBLANK('Risk - N loss'!C38),"",'Risk - N loss'!C38)</f>
        <v/>
      </c>
      <c r="D38" s="47" t="str">
        <f>IF(ISBLANK('Risk - N loss'!D38),"",'Risk - N loss'!D38)</f>
        <v/>
      </c>
      <c r="E38" s="35"/>
      <c r="F38" s="125"/>
      <c r="G38" s="35"/>
      <c r="H38" s="35"/>
      <c r="I38" s="35"/>
      <c r="J38" s="118" t="str">
        <f t="shared" ref="J38:J69" si="16">IF(AB38=0,"",IF(E38="YES","VERY LOW",IF(K38&gt;0,AA38,_xlfn.XLOOKUP(1,AC38:AK38,$AC$5:$AK$5))))</f>
        <v/>
      </c>
      <c r="K38" s="35"/>
      <c r="L38" s="35"/>
      <c r="M38" s="119" t="str">
        <f>IFERROR(IF(TablePloss[[#This Row],[Mitigated erosion rate (t/ha/year)]]="","",((TablePloss[[#This Row],[Unmitigated erosion rate (t/ha/year)]]-TablePloss[[#This Row],[Mitigated erosion rate (t/ha/year)]])/TablePloss[[#This Row],[Unmitigated erosion rate (t/ha/year)]])),"")</f>
        <v/>
      </c>
      <c r="N38" s="35"/>
      <c r="R38" s="116"/>
      <c r="S38" s="116"/>
      <c r="T38" s="116"/>
      <c r="U38" s="116"/>
      <c r="V38" s="116"/>
      <c r="W38" s="116"/>
      <c r="X38" s="116"/>
      <c r="Y38" s="116"/>
      <c r="Z38" s="115" t="str">
        <f t="shared" si="11"/>
        <v/>
      </c>
      <c r="AA38" s="115" t="str">
        <f t="shared" si="12"/>
        <v/>
      </c>
      <c r="AB38" s="115">
        <f t="shared" si="15"/>
        <v>0</v>
      </c>
      <c r="AC38" s="111">
        <f t="shared" ref="AC38:AC69" si="17">IF(E38="Yes",1,0)</f>
        <v>0</v>
      </c>
      <c r="AD38" s="111">
        <f t="shared" si="14"/>
        <v>0</v>
      </c>
      <c r="AE38" s="111">
        <f t="shared" ref="AE38:AE69" si="18">IF(AND(G38="Yes",F38&gt;5),1,0)</f>
        <v>0</v>
      </c>
      <c r="AF38" s="111">
        <f t="shared" ref="AF38:AF69" si="19">IF(AND(G38="No",F38&lt;=2,OR(H38="Moderate",H38="High")),1,0)</f>
        <v>0</v>
      </c>
      <c r="AG38" s="111">
        <f t="shared" ref="AG38:AG69" si="20">IF(AND(G38="No",F38&lt;=3,OR(H38="Low",H38="Moderate")),1,0)</f>
        <v>0</v>
      </c>
      <c r="AH38" s="111">
        <f t="shared" ref="AH38:AH69" si="21">IF(AND(F38&lt;=4,OR(H38="Low",H38="Moderate"),I38&gt;0,I38&lt;=200),1,0)</f>
        <v>0</v>
      </c>
      <c r="AI38" s="111">
        <f t="shared" ref="AI38:AI69" si="22">IF(AND(E38="No",G38="No",F38&gt;2,F38&lt;=4,I38&gt;200),1,0)</f>
        <v>0</v>
      </c>
      <c r="AJ38" s="111">
        <f t="shared" si="13"/>
        <v>0</v>
      </c>
      <c r="AK38" s="111">
        <f t="shared" ref="AK38:AK69" si="23">IF(AND(E38="No",G38="No",F38&gt;4),1,0)</f>
        <v>0</v>
      </c>
      <c r="AL38" s="111"/>
      <c r="AM38" s="115">
        <f t="shared" ref="AM38:AM69" si="24">IF(AND(E38="No",G38="No",F38&gt;3,F38&lt;=4,OR(H38="Low",H38="Moderate")),1,0)</f>
        <v>0</v>
      </c>
      <c r="AN38" s="116"/>
      <c r="AO38" s="111"/>
    </row>
    <row r="39" spans="2:41" s="53" customFormat="1" ht="24.6" customHeight="1" thickBot="1" x14ac:dyDescent="0.4">
      <c r="B39" s="90">
        <v>34</v>
      </c>
      <c r="C39" s="47" t="str">
        <f>IF(ISBLANK('Risk - N loss'!C39),"",'Risk - N loss'!C39)</f>
        <v/>
      </c>
      <c r="D39" s="47" t="str">
        <f>IF(ISBLANK('Risk - N loss'!D39),"",'Risk - N loss'!D39)</f>
        <v/>
      </c>
      <c r="E39" s="35"/>
      <c r="F39" s="125"/>
      <c r="G39" s="35"/>
      <c r="H39" s="35"/>
      <c r="I39" s="35"/>
      <c r="J39" s="118" t="str">
        <f t="shared" si="16"/>
        <v/>
      </c>
      <c r="K39" s="35"/>
      <c r="L39" s="35"/>
      <c r="M39" s="119" t="str">
        <f>IFERROR(IF(TablePloss[[#This Row],[Mitigated erosion rate (t/ha/year)]]="","",((TablePloss[[#This Row],[Unmitigated erosion rate (t/ha/year)]]-TablePloss[[#This Row],[Mitigated erosion rate (t/ha/year)]])/TablePloss[[#This Row],[Unmitigated erosion rate (t/ha/year)]])),"")</f>
        <v/>
      </c>
      <c r="N39" s="35"/>
      <c r="R39" s="116"/>
      <c r="S39" s="116"/>
      <c r="T39" s="116"/>
      <c r="U39" s="116"/>
      <c r="V39" s="116"/>
      <c r="W39" s="116"/>
      <c r="X39" s="116"/>
      <c r="Y39" s="116"/>
      <c r="Z39" s="115" t="str">
        <f t="shared" si="11"/>
        <v/>
      </c>
      <c r="AA39" s="115" t="str">
        <f t="shared" si="12"/>
        <v/>
      </c>
      <c r="AB39" s="115">
        <f t="shared" si="15"/>
        <v>0</v>
      </c>
      <c r="AC39" s="111">
        <f t="shared" si="17"/>
        <v>0</v>
      </c>
      <c r="AD39" s="111">
        <f t="shared" si="14"/>
        <v>0</v>
      </c>
      <c r="AE39" s="111">
        <f t="shared" si="18"/>
        <v>0</v>
      </c>
      <c r="AF39" s="111">
        <f t="shared" si="19"/>
        <v>0</v>
      </c>
      <c r="AG39" s="111">
        <f t="shared" si="20"/>
        <v>0</v>
      </c>
      <c r="AH39" s="111">
        <f t="shared" si="21"/>
        <v>0</v>
      </c>
      <c r="AI39" s="111">
        <f t="shared" si="22"/>
        <v>0</v>
      </c>
      <c r="AJ39" s="111">
        <f t="shared" si="13"/>
        <v>0</v>
      </c>
      <c r="AK39" s="111">
        <f t="shared" si="23"/>
        <v>0</v>
      </c>
      <c r="AL39" s="111"/>
      <c r="AM39" s="115">
        <f t="shared" si="24"/>
        <v>0</v>
      </c>
      <c r="AN39" s="116"/>
      <c r="AO39" s="111"/>
    </row>
    <row r="40" spans="2:41" s="53" customFormat="1" ht="24.6" customHeight="1" thickBot="1" x14ac:dyDescent="0.4">
      <c r="B40" s="90">
        <v>35</v>
      </c>
      <c r="C40" s="47" t="str">
        <f>IF(ISBLANK('Risk - N loss'!C40),"",'Risk - N loss'!C40)</f>
        <v/>
      </c>
      <c r="D40" s="47" t="str">
        <f>IF(ISBLANK('Risk - N loss'!D40),"",'Risk - N loss'!D40)</f>
        <v/>
      </c>
      <c r="E40" s="35"/>
      <c r="F40" s="125"/>
      <c r="G40" s="35"/>
      <c r="H40" s="35"/>
      <c r="I40" s="35"/>
      <c r="J40" s="118" t="str">
        <f t="shared" si="16"/>
        <v/>
      </c>
      <c r="K40" s="35"/>
      <c r="L40" s="35"/>
      <c r="M40" s="119" t="str">
        <f>IFERROR(IF(TablePloss[[#This Row],[Mitigated erosion rate (t/ha/year)]]="","",((TablePloss[[#This Row],[Unmitigated erosion rate (t/ha/year)]]-TablePloss[[#This Row],[Mitigated erosion rate (t/ha/year)]])/TablePloss[[#This Row],[Unmitigated erosion rate (t/ha/year)]])),"")</f>
        <v/>
      </c>
      <c r="N40" s="35"/>
      <c r="R40" s="116"/>
      <c r="S40" s="116"/>
      <c r="T40" s="116"/>
      <c r="U40" s="116"/>
      <c r="V40" s="116"/>
      <c r="W40" s="116"/>
      <c r="X40" s="116"/>
      <c r="Y40" s="116"/>
      <c r="Z40" s="115" t="str">
        <f t="shared" si="11"/>
        <v/>
      </c>
      <c r="AA40" s="115" t="str">
        <f t="shared" si="12"/>
        <v/>
      </c>
      <c r="AB40" s="115">
        <f t="shared" si="15"/>
        <v>0</v>
      </c>
      <c r="AC40" s="111">
        <f t="shared" si="17"/>
        <v>0</v>
      </c>
      <c r="AD40" s="111">
        <f t="shared" si="14"/>
        <v>0</v>
      </c>
      <c r="AE40" s="111">
        <f t="shared" si="18"/>
        <v>0</v>
      </c>
      <c r="AF40" s="111">
        <f t="shared" si="19"/>
        <v>0</v>
      </c>
      <c r="AG40" s="111">
        <f t="shared" si="20"/>
        <v>0</v>
      </c>
      <c r="AH40" s="111">
        <f t="shared" si="21"/>
        <v>0</v>
      </c>
      <c r="AI40" s="111">
        <f t="shared" si="22"/>
        <v>0</v>
      </c>
      <c r="AJ40" s="111">
        <f t="shared" si="13"/>
        <v>0</v>
      </c>
      <c r="AK40" s="111">
        <f t="shared" si="23"/>
        <v>0</v>
      </c>
      <c r="AL40" s="111"/>
      <c r="AM40" s="115">
        <f t="shared" si="24"/>
        <v>0</v>
      </c>
      <c r="AN40" s="116"/>
      <c r="AO40" s="111"/>
    </row>
    <row r="41" spans="2:41" s="53" customFormat="1" ht="24.6" customHeight="1" thickBot="1" x14ac:dyDescent="0.4">
      <c r="B41" s="90">
        <v>36</v>
      </c>
      <c r="C41" s="47" t="str">
        <f>IF(ISBLANK('Risk - N loss'!C41),"",'Risk - N loss'!C41)</f>
        <v/>
      </c>
      <c r="D41" s="47" t="str">
        <f>IF(ISBLANK('Risk - N loss'!D41),"",'Risk - N loss'!D41)</f>
        <v/>
      </c>
      <c r="E41" s="35"/>
      <c r="F41" s="125"/>
      <c r="G41" s="35"/>
      <c r="H41" s="35"/>
      <c r="I41" s="35"/>
      <c r="J41" s="118" t="str">
        <f t="shared" si="16"/>
        <v/>
      </c>
      <c r="K41" s="35"/>
      <c r="L41" s="35"/>
      <c r="M41" s="119" t="str">
        <f>IFERROR(IF(TablePloss[[#This Row],[Mitigated erosion rate (t/ha/year)]]="","",((TablePloss[[#This Row],[Unmitigated erosion rate (t/ha/year)]]-TablePloss[[#This Row],[Mitigated erosion rate (t/ha/year)]])/TablePloss[[#This Row],[Unmitigated erosion rate (t/ha/year)]])),"")</f>
        <v/>
      </c>
      <c r="N41" s="35"/>
      <c r="R41" s="116"/>
      <c r="S41" s="116"/>
      <c r="T41" s="116"/>
      <c r="U41" s="116"/>
      <c r="V41" s="116"/>
      <c r="W41" s="116"/>
      <c r="X41" s="116"/>
      <c r="Y41" s="116"/>
      <c r="Z41" s="115" t="str">
        <f t="shared" si="11"/>
        <v/>
      </c>
      <c r="AA41" s="115" t="str">
        <f t="shared" si="12"/>
        <v/>
      </c>
      <c r="AB41" s="115">
        <f t="shared" si="15"/>
        <v>0</v>
      </c>
      <c r="AC41" s="111">
        <f t="shared" si="17"/>
        <v>0</v>
      </c>
      <c r="AD41" s="111">
        <f t="shared" si="14"/>
        <v>0</v>
      </c>
      <c r="AE41" s="111">
        <f t="shared" si="18"/>
        <v>0</v>
      </c>
      <c r="AF41" s="111">
        <f t="shared" si="19"/>
        <v>0</v>
      </c>
      <c r="AG41" s="111">
        <f t="shared" si="20"/>
        <v>0</v>
      </c>
      <c r="AH41" s="111">
        <f t="shared" si="21"/>
        <v>0</v>
      </c>
      <c r="AI41" s="111">
        <f t="shared" si="22"/>
        <v>0</v>
      </c>
      <c r="AJ41" s="111">
        <f t="shared" si="13"/>
        <v>0</v>
      </c>
      <c r="AK41" s="111">
        <f t="shared" si="23"/>
        <v>0</v>
      </c>
      <c r="AL41" s="111"/>
      <c r="AM41" s="115">
        <f t="shared" si="24"/>
        <v>0</v>
      </c>
      <c r="AN41" s="116"/>
      <c r="AO41" s="111"/>
    </row>
    <row r="42" spans="2:41" s="53" customFormat="1" ht="24.6" customHeight="1" thickBot="1" x14ac:dyDescent="0.4">
      <c r="B42" s="90">
        <v>37</v>
      </c>
      <c r="C42" s="47" t="str">
        <f>IF(ISBLANK('Risk - N loss'!C42),"",'Risk - N loss'!C42)</f>
        <v/>
      </c>
      <c r="D42" s="47" t="str">
        <f>IF(ISBLANK('Risk - N loss'!D42),"",'Risk - N loss'!D42)</f>
        <v/>
      </c>
      <c r="E42" s="35"/>
      <c r="F42" s="125"/>
      <c r="G42" s="35"/>
      <c r="H42" s="35"/>
      <c r="I42" s="35"/>
      <c r="J42" s="118" t="str">
        <f t="shared" si="16"/>
        <v/>
      </c>
      <c r="K42" s="35"/>
      <c r="L42" s="35"/>
      <c r="M42" s="119" t="str">
        <f>IFERROR(IF(TablePloss[[#This Row],[Mitigated erosion rate (t/ha/year)]]="","",((TablePloss[[#This Row],[Unmitigated erosion rate (t/ha/year)]]-TablePloss[[#This Row],[Mitigated erosion rate (t/ha/year)]])/TablePloss[[#This Row],[Unmitigated erosion rate (t/ha/year)]])),"")</f>
        <v/>
      </c>
      <c r="N42" s="35"/>
      <c r="R42" s="116"/>
      <c r="S42" s="116"/>
      <c r="T42" s="116"/>
      <c r="U42" s="116"/>
      <c r="V42" s="116"/>
      <c r="W42" s="116"/>
      <c r="X42" s="116"/>
      <c r="Y42" s="116"/>
      <c r="Z42" s="115" t="str">
        <f t="shared" si="11"/>
        <v/>
      </c>
      <c r="AA42" s="115" t="str">
        <f t="shared" si="12"/>
        <v/>
      </c>
      <c r="AB42" s="115">
        <f t="shared" si="15"/>
        <v>0</v>
      </c>
      <c r="AC42" s="111">
        <f t="shared" si="17"/>
        <v>0</v>
      </c>
      <c r="AD42" s="111">
        <f t="shared" si="14"/>
        <v>0</v>
      </c>
      <c r="AE42" s="111">
        <f t="shared" si="18"/>
        <v>0</v>
      </c>
      <c r="AF42" s="111">
        <f t="shared" si="19"/>
        <v>0</v>
      </c>
      <c r="AG42" s="111">
        <f t="shared" si="20"/>
        <v>0</v>
      </c>
      <c r="AH42" s="111">
        <f t="shared" si="21"/>
        <v>0</v>
      </c>
      <c r="AI42" s="111">
        <f t="shared" si="22"/>
        <v>0</v>
      </c>
      <c r="AJ42" s="111">
        <f t="shared" si="13"/>
        <v>0</v>
      </c>
      <c r="AK42" s="111">
        <f t="shared" si="23"/>
        <v>0</v>
      </c>
      <c r="AL42" s="111"/>
      <c r="AM42" s="115">
        <f t="shared" si="24"/>
        <v>0</v>
      </c>
      <c r="AN42" s="116"/>
      <c r="AO42" s="111"/>
    </row>
    <row r="43" spans="2:41" s="53" customFormat="1" ht="24.6" customHeight="1" thickBot="1" x14ac:dyDescent="0.4">
      <c r="B43" s="90">
        <v>38</v>
      </c>
      <c r="C43" s="47" t="str">
        <f>IF(ISBLANK('Risk - N loss'!C43),"",'Risk - N loss'!C43)</f>
        <v/>
      </c>
      <c r="D43" s="47" t="str">
        <f>IF(ISBLANK('Risk - N loss'!D43),"",'Risk - N loss'!D43)</f>
        <v/>
      </c>
      <c r="E43" s="35"/>
      <c r="F43" s="125"/>
      <c r="G43" s="35"/>
      <c r="H43" s="35"/>
      <c r="I43" s="35"/>
      <c r="J43" s="118" t="str">
        <f t="shared" si="16"/>
        <v/>
      </c>
      <c r="K43" s="35"/>
      <c r="L43" s="35"/>
      <c r="M43" s="119" t="str">
        <f>IFERROR(IF(TablePloss[[#This Row],[Mitigated erosion rate (t/ha/year)]]="","",((TablePloss[[#This Row],[Unmitigated erosion rate (t/ha/year)]]-TablePloss[[#This Row],[Mitigated erosion rate (t/ha/year)]])/TablePloss[[#This Row],[Unmitigated erosion rate (t/ha/year)]])),"")</f>
        <v/>
      </c>
      <c r="N43" s="35"/>
      <c r="R43" s="116"/>
      <c r="S43" s="116"/>
      <c r="T43" s="116"/>
      <c r="U43" s="116"/>
      <c r="V43" s="116"/>
      <c r="W43" s="116"/>
      <c r="X43" s="116"/>
      <c r="Y43" s="116"/>
      <c r="Z43" s="115" t="str">
        <f t="shared" si="11"/>
        <v/>
      </c>
      <c r="AA43" s="115" t="str">
        <f t="shared" si="12"/>
        <v/>
      </c>
      <c r="AB43" s="115">
        <f t="shared" si="15"/>
        <v>0</v>
      </c>
      <c r="AC43" s="111">
        <f t="shared" si="17"/>
        <v>0</v>
      </c>
      <c r="AD43" s="111">
        <f t="shared" si="14"/>
        <v>0</v>
      </c>
      <c r="AE43" s="111">
        <f t="shared" si="18"/>
        <v>0</v>
      </c>
      <c r="AF43" s="111">
        <f t="shared" si="19"/>
        <v>0</v>
      </c>
      <c r="AG43" s="111">
        <f t="shared" si="20"/>
        <v>0</v>
      </c>
      <c r="AH43" s="111">
        <f t="shared" si="21"/>
        <v>0</v>
      </c>
      <c r="AI43" s="111">
        <f t="shared" si="22"/>
        <v>0</v>
      </c>
      <c r="AJ43" s="111">
        <f t="shared" si="13"/>
        <v>0</v>
      </c>
      <c r="AK43" s="111">
        <f t="shared" si="23"/>
        <v>0</v>
      </c>
      <c r="AL43" s="111"/>
      <c r="AM43" s="115">
        <f t="shared" si="24"/>
        <v>0</v>
      </c>
      <c r="AN43" s="116"/>
      <c r="AO43" s="111"/>
    </row>
    <row r="44" spans="2:41" s="53" customFormat="1" ht="24.6" customHeight="1" thickBot="1" x14ac:dyDescent="0.4">
      <c r="B44" s="90">
        <v>39</v>
      </c>
      <c r="C44" s="47" t="str">
        <f>IF(ISBLANK('Risk - N loss'!C44),"",'Risk - N loss'!C44)</f>
        <v/>
      </c>
      <c r="D44" s="47" t="str">
        <f>IF(ISBLANK('Risk - N loss'!D44),"",'Risk - N loss'!D44)</f>
        <v/>
      </c>
      <c r="E44" s="35"/>
      <c r="F44" s="125"/>
      <c r="G44" s="35"/>
      <c r="H44" s="35"/>
      <c r="I44" s="35"/>
      <c r="J44" s="118" t="str">
        <f t="shared" si="16"/>
        <v/>
      </c>
      <c r="K44" s="35"/>
      <c r="L44" s="35"/>
      <c r="M44" s="119" t="str">
        <f>IFERROR(IF(TablePloss[[#This Row],[Mitigated erosion rate (t/ha/year)]]="","",((TablePloss[[#This Row],[Unmitigated erosion rate (t/ha/year)]]-TablePloss[[#This Row],[Mitigated erosion rate (t/ha/year)]])/TablePloss[[#This Row],[Unmitigated erosion rate (t/ha/year)]])),"")</f>
        <v/>
      </c>
      <c r="N44" s="35"/>
      <c r="R44" s="116"/>
      <c r="S44" s="116"/>
      <c r="T44" s="116"/>
      <c r="U44" s="116"/>
      <c r="V44" s="116"/>
      <c r="W44" s="116"/>
      <c r="X44" s="116"/>
      <c r="Y44" s="116"/>
      <c r="Z44" s="115" t="str">
        <f t="shared" si="11"/>
        <v/>
      </c>
      <c r="AA44" s="115" t="str">
        <f t="shared" si="12"/>
        <v/>
      </c>
      <c r="AB44" s="115">
        <f t="shared" si="15"/>
        <v>0</v>
      </c>
      <c r="AC44" s="111">
        <f t="shared" si="17"/>
        <v>0</v>
      </c>
      <c r="AD44" s="111">
        <f t="shared" si="14"/>
        <v>0</v>
      </c>
      <c r="AE44" s="111">
        <f t="shared" si="18"/>
        <v>0</v>
      </c>
      <c r="AF44" s="111">
        <f t="shared" si="19"/>
        <v>0</v>
      </c>
      <c r="AG44" s="111">
        <f t="shared" si="20"/>
        <v>0</v>
      </c>
      <c r="AH44" s="111">
        <f t="shared" si="21"/>
        <v>0</v>
      </c>
      <c r="AI44" s="111">
        <f t="shared" si="22"/>
        <v>0</v>
      </c>
      <c r="AJ44" s="111">
        <f t="shared" si="13"/>
        <v>0</v>
      </c>
      <c r="AK44" s="111">
        <f t="shared" si="23"/>
        <v>0</v>
      </c>
      <c r="AL44" s="111"/>
      <c r="AM44" s="115">
        <f t="shared" si="24"/>
        <v>0</v>
      </c>
      <c r="AN44" s="116"/>
      <c r="AO44" s="111"/>
    </row>
    <row r="45" spans="2:41" s="53" customFormat="1" ht="24.6" customHeight="1" thickBot="1" x14ac:dyDescent="0.4">
      <c r="B45" s="90">
        <v>40</v>
      </c>
      <c r="C45" s="47" t="str">
        <f>IF(ISBLANK('Risk - N loss'!C45),"",'Risk - N loss'!C45)</f>
        <v/>
      </c>
      <c r="D45" s="47" t="str">
        <f>IF(ISBLANK('Risk - N loss'!D45),"",'Risk - N loss'!D45)</f>
        <v/>
      </c>
      <c r="E45" s="35"/>
      <c r="F45" s="125"/>
      <c r="G45" s="35"/>
      <c r="H45" s="35"/>
      <c r="I45" s="35"/>
      <c r="J45" s="118" t="str">
        <f t="shared" si="16"/>
        <v/>
      </c>
      <c r="K45" s="35"/>
      <c r="L45" s="35"/>
      <c r="M45" s="119" t="str">
        <f>IFERROR(IF(TablePloss[[#This Row],[Mitigated erosion rate (t/ha/year)]]="","",((TablePloss[[#This Row],[Unmitigated erosion rate (t/ha/year)]]-TablePloss[[#This Row],[Mitigated erosion rate (t/ha/year)]])/TablePloss[[#This Row],[Unmitigated erosion rate (t/ha/year)]])),"")</f>
        <v/>
      </c>
      <c r="N45" s="35"/>
      <c r="R45" s="116"/>
      <c r="S45" s="116"/>
      <c r="T45" s="116"/>
      <c r="U45" s="116"/>
      <c r="V45" s="116"/>
      <c r="W45" s="116"/>
      <c r="X45" s="116"/>
      <c r="Y45" s="116"/>
      <c r="Z45" s="115" t="str">
        <f t="shared" si="11"/>
        <v/>
      </c>
      <c r="AA45" s="115" t="str">
        <f t="shared" si="12"/>
        <v/>
      </c>
      <c r="AB45" s="115">
        <f t="shared" si="15"/>
        <v>0</v>
      </c>
      <c r="AC45" s="111">
        <f t="shared" si="17"/>
        <v>0</v>
      </c>
      <c r="AD45" s="111">
        <f t="shared" si="14"/>
        <v>0</v>
      </c>
      <c r="AE45" s="111">
        <f t="shared" si="18"/>
        <v>0</v>
      </c>
      <c r="AF45" s="111">
        <f t="shared" si="19"/>
        <v>0</v>
      </c>
      <c r="AG45" s="111">
        <f t="shared" si="20"/>
        <v>0</v>
      </c>
      <c r="AH45" s="111">
        <f t="shared" si="21"/>
        <v>0</v>
      </c>
      <c r="AI45" s="111">
        <f t="shared" si="22"/>
        <v>0</v>
      </c>
      <c r="AJ45" s="111">
        <f t="shared" si="13"/>
        <v>0</v>
      </c>
      <c r="AK45" s="111">
        <f t="shared" si="23"/>
        <v>0</v>
      </c>
      <c r="AL45" s="111"/>
      <c r="AM45" s="115">
        <f t="shared" si="24"/>
        <v>0</v>
      </c>
      <c r="AN45" s="116"/>
      <c r="AO45" s="111"/>
    </row>
    <row r="46" spans="2:41" s="53" customFormat="1" ht="24.6" customHeight="1" thickBot="1" x14ac:dyDescent="0.4">
      <c r="B46" s="90">
        <v>41</v>
      </c>
      <c r="C46" s="47" t="str">
        <f>IF(ISBLANK('Risk - N loss'!C46),"",'Risk - N loss'!C46)</f>
        <v/>
      </c>
      <c r="D46" s="47" t="str">
        <f>IF(ISBLANK('Risk - N loss'!D46),"",'Risk - N loss'!D46)</f>
        <v/>
      </c>
      <c r="E46" s="35"/>
      <c r="F46" s="125"/>
      <c r="G46" s="35"/>
      <c r="H46" s="35"/>
      <c r="I46" s="35"/>
      <c r="J46" s="118" t="str">
        <f t="shared" si="16"/>
        <v/>
      </c>
      <c r="K46" s="35"/>
      <c r="L46" s="35"/>
      <c r="M46" s="119" t="str">
        <f>IFERROR(IF(TablePloss[[#This Row],[Mitigated erosion rate (t/ha/year)]]="","",((TablePloss[[#This Row],[Unmitigated erosion rate (t/ha/year)]]-TablePloss[[#This Row],[Mitigated erosion rate (t/ha/year)]])/TablePloss[[#This Row],[Unmitigated erosion rate (t/ha/year)]])),"")</f>
        <v/>
      </c>
      <c r="N46" s="35"/>
      <c r="R46" s="116"/>
      <c r="S46" s="116"/>
      <c r="T46" s="116"/>
      <c r="U46" s="116"/>
      <c r="V46" s="116"/>
      <c r="W46" s="116"/>
      <c r="X46" s="116"/>
      <c r="Y46" s="116"/>
      <c r="Z46" s="115" t="str">
        <f t="shared" si="11"/>
        <v/>
      </c>
      <c r="AA46" s="115" t="str">
        <f t="shared" si="12"/>
        <v/>
      </c>
      <c r="AB46" s="115">
        <f t="shared" si="15"/>
        <v>0</v>
      </c>
      <c r="AC46" s="111">
        <f t="shared" si="17"/>
        <v>0</v>
      </c>
      <c r="AD46" s="111">
        <f t="shared" si="14"/>
        <v>0</v>
      </c>
      <c r="AE46" s="111">
        <f t="shared" si="18"/>
        <v>0</v>
      </c>
      <c r="AF46" s="111">
        <f t="shared" si="19"/>
        <v>0</v>
      </c>
      <c r="AG46" s="111">
        <f t="shared" si="20"/>
        <v>0</v>
      </c>
      <c r="AH46" s="111">
        <f t="shared" si="21"/>
        <v>0</v>
      </c>
      <c r="AI46" s="111">
        <f t="shared" si="22"/>
        <v>0</v>
      </c>
      <c r="AJ46" s="111">
        <f t="shared" si="13"/>
        <v>0</v>
      </c>
      <c r="AK46" s="111">
        <f t="shared" si="23"/>
        <v>0</v>
      </c>
      <c r="AL46" s="111"/>
      <c r="AM46" s="115">
        <f t="shared" si="24"/>
        <v>0</v>
      </c>
      <c r="AN46" s="116"/>
      <c r="AO46" s="111"/>
    </row>
    <row r="47" spans="2:41" s="53" customFormat="1" ht="24.6" customHeight="1" thickBot="1" x14ac:dyDescent="0.4">
      <c r="B47" s="90">
        <v>42</v>
      </c>
      <c r="C47" s="47" t="str">
        <f>IF(ISBLANK('Risk - N loss'!C47),"",'Risk - N loss'!C47)</f>
        <v/>
      </c>
      <c r="D47" s="47" t="str">
        <f>IF(ISBLANK('Risk - N loss'!D47),"",'Risk - N loss'!D47)</f>
        <v/>
      </c>
      <c r="E47" s="35"/>
      <c r="F47" s="125"/>
      <c r="G47" s="35"/>
      <c r="H47" s="35"/>
      <c r="I47" s="35"/>
      <c r="J47" s="118" t="str">
        <f t="shared" si="16"/>
        <v/>
      </c>
      <c r="K47" s="35"/>
      <c r="L47" s="35"/>
      <c r="M47" s="119" t="str">
        <f>IFERROR(IF(TablePloss[[#This Row],[Mitigated erosion rate (t/ha/year)]]="","",((TablePloss[[#This Row],[Unmitigated erosion rate (t/ha/year)]]-TablePloss[[#This Row],[Mitigated erosion rate (t/ha/year)]])/TablePloss[[#This Row],[Unmitigated erosion rate (t/ha/year)]])),"")</f>
        <v/>
      </c>
      <c r="N47" s="35"/>
      <c r="R47" s="116"/>
      <c r="S47" s="116"/>
      <c r="T47" s="116"/>
      <c r="U47" s="116"/>
      <c r="V47" s="116"/>
      <c r="W47" s="116"/>
      <c r="X47" s="116"/>
      <c r="Y47" s="116"/>
      <c r="Z47" s="115" t="str">
        <f t="shared" si="11"/>
        <v/>
      </c>
      <c r="AA47" s="115" t="str">
        <f t="shared" si="12"/>
        <v/>
      </c>
      <c r="AB47" s="115">
        <f t="shared" si="15"/>
        <v>0</v>
      </c>
      <c r="AC47" s="111">
        <f t="shared" si="17"/>
        <v>0</v>
      </c>
      <c r="AD47" s="111">
        <f t="shared" si="14"/>
        <v>0</v>
      </c>
      <c r="AE47" s="111">
        <f t="shared" si="18"/>
        <v>0</v>
      </c>
      <c r="AF47" s="111">
        <f t="shared" si="19"/>
        <v>0</v>
      </c>
      <c r="AG47" s="111">
        <f t="shared" si="20"/>
        <v>0</v>
      </c>
      <c r="AH47" s="111">
        <f t="shared" si="21"/>
        <v>0</v>
      </c>
      <c r="AI47" s="111">
        <f t="shared" si="22"/>
        <v>0</v>
      </c>
      <c r="AJ47" s="111">
        <f t="shared" si="13"/>
        <v>0</v>
      </c>
      <c r="AK47" s="111">
        <f t="shared" si="23"/>
        <v>0</v>
      </c>
      <c r="AL47" s="111"/>
      <c r="AM47" s="115">
        <f t="shared" si="24"/>
        <v>0</v>
      </c>
      <c r="AN47" s="116"/>
      <c r="AO47" s="111"/>
    </row>
    <row r="48" spans="2:41" s="53" customFormat="1" ht="24.6" customHeight="1" thickBot="1" x14ac:dyDescent="0.4">
      <c r="B48" s="90">
        <v>43</v>
      </c>
      <c r="C48" s="47" t="str">
        <f>IF(ISBLANK('Risk - N loss'!C48),"",'Risk - N loss'!C48)</f>
        <v/>
      </c>
      <c r="D48" s="47" t="str">
        <f>IF(ISBLANK('Risk - N loss'!D48),"",'Risk - N loss'!D48)</f>
        <v/>
      </c>
      <c r="E48" s="35"/>
      <c r="F48" s="125"/>
      <c r="G48" s="35"/>
      <c r="H48" s="35"/>
      <c r="I48" s="35"/>
      <c r="J48" s="118" t="str">
        <f t="shared" si="16"/>
        <v/>
      </c>
      <c r="K48" s="35"/>
      <c r="L48" s="35"/>
      <c r="M48" s="119" t="str">
        <f>IFERROR(IF(TablePloss[[#This Row],[Mitigated erosion rate (t/ha/year)]]="","",((TablePloss[[#This Row],[Unmitigated erosion rate (t/ha/year)]]-TablePloss[[#This Row],[Mitigated erosion rate (t/ha/year)]])/TablePloss[[#This Row],[Unmitigated erosion rate (t/ha/year)]])),"")</f>
        <v/>
      </c>
      <c r="N48" s="35"/>
      <c r="R48" s="116"/>
      <c r="S48" s="116"/>
      <c r="T48" s="116"/>
      <c r="U48" s="116"/>
      <c r="V48" s="116"/>
      <c r="W48" s="116"/>
      <c r="X48" s="116"/>
      <c r="Y48" s="116"/>
      <c r="Z48" s="115" t="str">
        <f t="shared" si="11"/>
        <v/>
      </c>
      <c r="AA48" s="115" t="str">
        <f t="shared" si="12"/>
        <v/>
      </c>
      <c r="AB48" s="115">
        <f t="shared" si="15"/>
        <v>0</v>
      </c>
      <c r="AC48" s="111">
        <f t="shared" si="17"/>
        <v>0</v>
      </c>
      <c r="AD48" s="111">
        <f t="shared" si="14"/>
        <v>0</v>
      </c>
      <c r="AE48" s="111">
        <f t="shared" si="18"/>
        <v>0</v>
      </c>
      <c r="AF48" s="111">
        <f t="shared" si="19"/>
        <v>0</v>
      </c>
      <c r="AG48" s="111">
        <f t="shared" si="20"/>
        <v>0</v>
      </c>
      <c r="AH48" s="111">
        <f t="shared" si="21"/>
        <v>0</v>
      </c>
      <c r="AI48" s="111">
        <f t="shared" si="22"/>
        <v>0</v>
      </c>
      <c r="AJ48" s="111">
        <f t="shared" si="13"/>
        <v>0</v>
      </c>
      <c r="AK48" s="111">
        <f t="shared" si="23"/>
        <v>0</v>
      </c>
      <c r="AL48" s="111"/>
      <c r="AM48" s="115">
        <f t="shared" si="24"/>
        <v>0</v>
      </c>
      <c r="AN48" s="116"/>
      <c r="AO48" s="111"/>
    </row>
    <row r="49" spans="2:41" s="53" customFormat="1" ht="24.6" customHeight="1" thickBot="1" x14ac:dyDescent="0.4">
      <c r="B49" s="90">
        <v>44</v>
      </c>
      <c r="C49" s="47" t="str">
        <f>IF(ISBLANK('Risk - N loss'!C49),"",'Risk - N loss'!C49)</f>
        <v/>
      </c>
      <c r="D49" s="47" t="str">
        <f>IF(ISBLANK('Risk - N loss'!D49),"",'Risk - N loss'!D49)</f>
        <v/>
      </c>
      <c r="E49" s="35"/>
      <c r="F49" s="125"/>
      <c r="G49" s="35"/>
      <c r="H49" s="35"/>
      <c r="I49" s="35"/>
      <c r="J49" s="118" t="str">
        <f t="shared" si="16"/>
        <v/>
      </c>
      <c r="K49" s="35"/>
      <c r="L49" s="35"/>
      <c r="M49" s="119" t="str">
        <f>IFERROR(IF(TablePloss[[#This Row],[Mitigated erosion rate (t/ha/year)]]="","",((TablePloss[[#This Row],[Unmitigated erosion rate (t/ha/year)]]-TablePloss[[#This Row],[Mitigated erosion rate (t/ha/year)]])/TablePloss[[#This Row],[Unmitigated erosion rate (t/ha/year)]])),"")</f>
        <v/>
      </c>
      <c r="N49" s="35"/>
      <c r="R49" s="116"/>
      <c r="S49" s="116"/>
      <c r="T49" s="116"/>
      <c r="U49" s="116"/>
      <c r="V49" s="116"/>
      <c r="W49" s="116"/>
      <c r="X49" s="116"/>
      <c r="Y49" s="116"/>
      <c r="Z49" s="115" t="str">
        <f t="shared" si="11"/>
        <v/>
      </c>
      <c r="AA49" s="115" t="str">
        <f t="shared" si="12"/>
        <v/>
      </c>
      <c r="AB49" s="115">
        <f t="shared" si="15"/>
        <v>0</v>
      </c>
      <c r="AC49" s="111">
        <f t="shared" si="17"/>
        <v>0</v>
      </c>
      <c r="AD49" s="111">
        <f t="shared" si="14"/>
        <v>0</v>
      </c>
      <c r="AE49" s="111">
        <f t="shared" si="18"/>
        <v>0</v>
      </c>
      <c r="AF49" s="111">
        <f t="shared" si="19"/>
        <v>0</v>
      </c>
      <c r="AG49" s="111">
        <f t="shared" si="20"/>
        <v>0</v>
      </c>
      <c r="AH49" s="111">
        <f t="shared" si="21"/>
        <v>0</v>
      </c>
      <c r="AI49" s="111">
        <f t="shared" si="22"/>
        <v>0</v>
      </c>
      <c r="AJ49" s="111">
        <f t="shared" si="13"/>
        <v>0</v>
      </c>
      <c r="AK49" s="111">
        <f t="shared" si="23"/>
        <v>0</v>
      </c>
      <c r="AL49" s="111"/>
      <c r="AM49" s="115">
        <f t="shared" si="24"/>
        <v>0</v>
      </c>
      <c r="AN49" s="116"/>
      <c r="AO49" s="111"/>
    </row>
    <row r="50" spans="2:41" s="53" customFormat="1" ht="24.6" customHeight="1" thickBot="1" x14ac:dyDescent="0.4">
      <c r="B50" s="90">
        <v>45</v>
      </c>
      <c r="C50" s="47" t="str">
        <f>IF(ISBLANK('Risk - N loss'!C50),"",'Risk - N loss'!C50)</f>
        <v/>
      </c>
      <c r="D50" s="47" t="str">
        <f>IF(ISBLANK('Risk - N loss'!D50),"",'Risk - N loss'!D50)</f>
        <v/>
      </c>
      <c r="E50" s="35"/>
      <c r="F50" s="125"/>
      <c r="G50" s="35"/>
      <c r="H50" s="35"/>
      <c r="I50" s="35"/>
      <c r="J50" s="118" t="str">
        <f t="shared" si="16"/>
        <v/>
      </c>
      <c r="K50" s="35"/>
      <c r="L50" s="35"/>
      <c r="M50" s="119" t="str">
        <f>IFERROR(IF(TablePloss[[#This Row],[Mitigated erosion rate (t/ha/year)]]="","",((TablePloss[[#This Row],[Unmitigated erosion rate (t/ha/year)]]-TablePloss[[#This Row],[Mitigated erosion rate (t/ha/year)]])/TablePloss[[#This Row],[Unmitigated erosion rate (t/ha/year)]])),"")</f>
        <v/>
      </c>
      <c r="N50" s="35"/>
      <c r="R50" s="116"/>
      <c r="S50" s="116"/>
      <c r="T50" s="116"/>
      <c r="U50" s="116"/>
      <c r="V50" s="116"/>
      <c r="W50" s="116"/>
      <c r="X50" s="116"/>
      <c r="Y50" s="116"/>
      <c r="Z50" s="115" t="str">
        <f t="shared" si="11"/>
        <v/>
      </c>
      <c r="AA50" s="115" t="str">
        <f t="shared" si="12"/>
        <v/>
      </c>
      <c r="AB50" s="115">
        <f t="shared" si="15"/>
        <v>0</v>
      </c>
      <c r="AC50" s="111">
        <f t="shared" si="17"/>
        <v>0</v>
      </c>
      <c r="AD50" s="111">
        <f t="shared" si="14"/>
        <v>0</v>
      </c>
      <c r="AE50" s="111">
        <f t="shared" si="18"/>
        <v>0</v>
      </c>
      <c r="AF50" s="111">
        <f t="shared" si="19"/>
        <v>0</v>
      </c>
      <c r="AG50" s="111">
        <f t="shared" si="20"/>
        <v>0</v>
      </c>
      <c r="AH50" s="111">
        <f t="shared" si="21"/>
        <v>0</v>
      </c>
      <c r="AI50" s="111">
        <f t="shared" si="22"/>
        <v>0</v>
      </c>
      <c r="AJ50" s="111">
        <f t="shared" si="13"/>
        <v>0</v>
      </c>
      <c r="AK50" s="111">
        <f t="shared" si="23"/>
        <v>0</v>
      </c>
      <c r="AL50" s="111"/>
      <c r="AM50" s="115">
        <f t="shared" si="24"/>
        <v>0</v>
      </c>
      <c r="AN50" s="116"/>
      <c r="AO50" s="111"/>
    </row>
    <row r="51" spans="2:41" s="53" customFormat="1" ht="24.6" customHeight="1" thickBot="1" x14ac:dyDescent="0.4">
      <c r="B51" s="90">
        <v>46</v>
      </c>
      <c r="C51" s="47" t="str">
        <f>IF(ISBLANK('Risk - N loss'!C51),"",'Risk - N loss'!C51)</f>
        <v/>
      </c>
      <c r="D51" s="47" t="str">
        <f>IF(ISBLANK('Risk - N loss'!D51),"",'Risk - N loss'!D51)</f>
        <v/>
      </c>
      <c r="E51" s="35"/>
      <c r="F51" s="125"/>
      <c r="G51" s="35"/>
      <c r="H51" s="35"/>
      <c r="I51" s="35"/>
      <c r="J51" s="118" t="str">
        <f t="shared" si="16"/>
        <v/>
      </c>
      <c r="K51" s="35"/>
      <c r="L51" s="35"/>
      <c r="M51" s="119" t="str">
        <f>IFERROR(IF(TablePloss[[#This Row],[Mitigated erosion rate (t/ha/year)]]="","",((TablePloss[[#This Row],[Unmitigated erosion rate (t/ha/year)]]-TablePloss[[#This Row],[Mitigated erosion rate (t/ha/year)]])/TablePloss[[#This Row],[Unmitigated erosion rate (t/ha/year)]])),"")</f>
        <v/>
      </c>
      <c r="N51" s="35"/>
      <c r="R51" s="116"/>
      <c r="S51" s="116"/>
      <c r="T51" s="116"/>
      <c r="U51" s="116"/>
      <c r="V51" s="116"/>
      <c r="W51" s="116"/>
      <c r="X51" s="116"/>
      <c r="Y51" s="116"/>
      <c r="Z51" s="115" t="str">
        <f t="shared" si="11"/>
        <v/>
      </c>
      <c r="AA51" s="115" t="str">
        <f t="shared" si="12"/>
        <v/>
      </c>
      <c r="AB51" s="115">
        <f t="shared" si="15"/>
        <v>0</v>
      </c>
      <c r="AC51" s="111">
        <f t="shared" si="17"/>
        <v>0</v>
      </c>
      <c r="AD51" s="111">
        <f t="shared" si="14"/>
        <v>0</v>
      </c>
      <c r="AE51" s="111">
        <f t="shared" si="18"/>
        <v>0</v>
      </c>
      <c r="AF51" s="111">
        <f t="shared" si="19"/>
        <v>0</v>
      </c>
      <c r="AG51" s="111">
        <f t="shared" si="20"/>
        <v>0</v>
      </c>
      <c r="AH51" s="111">
        <f t="shared" si="21"/>
        <v>0</v>
      </c>
      <c r="AI51" s="111">
        <f t="shared" si="22"/>
        <v>0</v>
      </c>
      <c r="AJ51" s="111">
        <f t="shared" si="13"/>
        <v>0</v>
      </c>
      <c r="AK51" s="111">
        <f t="shared" si="23"/>
        <v>0</v>
      </c>
      <c r="AL51" s="111"/>
      <c r="AM51" s="115">
        <f t="shared" si="24"/>
        <v>0</v>
      </c>
      <c r="AN51" s="116"/>
      <c r="AO51" s="111"/>
    </row>
    <row r="52" spans="2:41" s="53" customFormat="1" ht="24.6" customHeight="1" thickBot="1" x14ac:dyDescent="0.4">
      <c r="B52" s="90">
        <v>47</v>
      </c>
      <c r="C52" s="47" t="str">
        <f>IF(ISBLANK('Risk - N loss'!C52),"",'Risk - N loss'!C52)</f>
        <v/>
      </c>
      <c r="D52" s="47" t="str">
        <f>IF(ISBLANK('Risk - N loss'!D52),"",'Risk - N loss'!D52)</f>
        <v/>
      </c>
      <c r="E52" s="35"/>
      <c r="F52" s="125"/>
      <c r="G52" s="35"/>
      <c r="H52" s="35"/>
      <c r="I52" s="35"/>
      <c r="J52" s="118" t="str">
        <f t="shared" si="16"/>
        <v/>
      </c>
      <c r="K52" s="35"/>
      <c r="L52" s="35"/>
      <c r="M52" s="119" t="str">
        <f>IFERROR(IF(TablePloss[[#This Row],[Mitigated erosion rate (t/ha/year)]]="","",((TablePloss[[#This Row],[Unmitigated erosion rate (t/ha/year)]]-TablePloss[[#This Row],[Mitigated erosion rate (t/ha/year)]])/TablePloss[[#This Row],[Unmitigated erosion rate (t/ha/year)]])),"")</f>
        <v/>
      </c>
      <c r="N52" s="35"/>
      <c r="R52" s="116"/>
      <c r="S52" s="116"/>
      <c r="T52" s="116"/>
      <c r="U52" s="116"/>
      <c r="V52" s="116"/>
      <c r="W52" s="116"/>
      <c r="X52" s="116"/>
      <c r="Y52" s="116"/>
      <c r="Z52" s="115" t="str">
        <f t="shared" si="11"/>
        <v/>
      </c>
      <c r="AA52" s="115" t="str">
        <f t="shared" si="12"/>
        <v/>
      </c>
      <c r="AB52" s="115">
        <f t="shared" si="15"/>
        <v>0</v>
      </c>
      <c r="AC52" s="111">
        <f t="shared" si="17"/>
        <v>0</v>
      </c>
      <c r="AD52" s="111">
        <f t="shared" si="14"/>
        <v>0</v>
      </c>
      <c r="AE52" s="111">
        <f t="shared" si="18"/>
        <v>0</v>
      </c>
      <c r="AF52" s="111">
        <f t="shared" si="19"/>
        <v>0</v>
      </c>
      <c r="AG52" s="111">
        <f t="shared" si="20"/>
        <v>0</v>
      </c>
      <c r="AH52" s="111">
        <f t="shared" si="21"/>
        <v>0</v>
      </c>
      <c r="AI52" s="111">
        <f t="shared" si="22"/>
        <v>0</v>
      </c>
      <c r="AJ52" s="111">
        <f t="shared" si="13"/>
        <v>0</v>
      </c>
      <c r="AK52" s="111">
        <f t="shared" si="23"/>
        <v>0</v>
      </c>
      <c r="AL52" s="111"/>
      <c r="AM52" s="115">
        <f t="shared" si="24"/>
        <v>0</v>
      </c>
      <c r="AN52" s="116"/>
      <c r="AO52" s="111"/>
    </row>
    <row r="53" spans="2:41" s="53" customFormat="1" ht="24.6" customHeight="1" thickBot="1" x14ac:dyDescent="0.4">
      <c r="B53" s="90">
        <v>48</v>
      </c>
      <c r="C53" s="47" t="str">
        <f>IF(ISBLANK('Risk - N loss'!C53),"",'Risk - N loss'!C53)</f>
        <v/>
      </c>
      <c r="D53" s="47" t="str">
        <f>IF(ISBLANK('Risk - N loss'!D53),"",'Risk - N loss'!D53)</f>
        <v/>
      </c>
      <c r="E53" s="35"/>
      <c r="F53" s="125"/>
      <c r="G53" s="35"/>
      <c r="H53" s="35"/>
      <c r="I53" s="35"/>
      <c r="J53" s="118" t="str">
        <f t="shared" si="16"/>
        <v/>
      </c>
      <c r="K53" s="35"/>
      <c r="L53" s="35"/>
      <c r="M53" s="119" t="str">
        <f>IFERROR(IF(TablePloss[[#This Row],[Mitigated erosion rate (t/ha/year)]]="","",((TablePloss[[#This Row],[Unmitigated erosion rate (t/ha/year)]]-TablePloss[[#This Row],[Mitigated erosion rate (t/ha/year)]])/TablePloss[[#This Row],[Unmitigated erosion rate (t/ha/year)]])),"")</f>
        <v/>
      </c>
      <c r="N53" s="35"/>
      <c r="R53" s="116"/>
      <c r="S53" s="116"/>
      <c r="T53" s="116"/>
      <c r="U53" s="116"/>
      <c r="V53" s="116"/>
      <c r="W53" s="116"/>
      <c r="X53" s="116"/>
      <c r="Y53" s="116"/>
      <c r="Z53" s="115" t="str">
        <f t="shared" si="11"/>
        <v/>
      </c>
      <c r="AA53" s="115" t="str">
        <f t="shared" si="12"/>
        <v/>
      </c>
      <c r="AB53" s="115">
        <f t="shared" si="15"/>
        <v>0</v>
      </c>
      <c r="AC53" s="111">
        <f t="shared" si="17"/>
        <v>0</v>
      </c>
      <c r="AD53" s="111">
        <f t="shared" si="14"/>
        <v>0</v>
      </c>
      <c r="AE53" s="111">
        <f t="shared" si="18"/>
        <v>0</v>
      </c>
      <c r="AF53" s="111">
        <f t="shared" si="19"/>
        <v>0</v>
      </c>
      <c r="AG53" s="111">
        <f t="shared" si="20"/>
        <v>0</v>
      </c>
      <c r="AH53" s="111">
        <f t="shared" si="21"/>
        <v>0</v>
      </c>
      <c r="AI53" s="111">
        <f t="shared" si="22"/>
        <v>0</v>
      </c>
      <c r="AJ53" s="111">
        <f t="shared" si="13"/>
        <v>0</v>
      </c>
      <c r="AK53" s="111">
        <f t="shared" si="23"/>
        <v>0</v>
      </c>
      <c r="AL53" s="111"/>
      <c r="AM53" s="115">
        <f t="shared" si="24"/>
        <v>0</v>
      </c>
      <c r="AN53" s="116"/>
      <c r="AO53" s="111"/>
    </row>
    <row r="54" spans="2:41" s="53" customFormat="1" ht="24.6" customHeight="1" thickBot="1" x14ac:dyDescent="0.4">
      <c r="B54" s="90">
        <v>49</v>
      </c>
      <c r="C54" s="47" t="str">
        <f>IF(ISBLANK('Risk - N loss'!C54),"",'Risk - N loss'!C54)</f>
        <v/>
      </c>
      <c r="D54" s="47" t="str">
        <f>IF(ISBLANK('Risk - N loss'!D54),"",'Risk - N loss'!D54)</f>
        <v/>
      </c>
      <c r="E54" s="35"/>
      <c r="F54" s="125"/>
      <c r="G54" s="35"/>
      <c r="H54" s="35"/>
      <c r="I54" s="35"/>
      <c r="J54" s="118" t="str">
        <f t="shared" si="16"/>
        <v/>
      </c>
      <c r="K54" s="35"/>
      <c r="L54" s="35"/>
      <c r="M54" s="119" t="str">
        <f>IFERROR(IF(TablePloss[[#This Row],[Mitigated erosion rate (t/ha/year)]]="","",((TablePloss[[#This Row],[Unmitigated erosion rate (t/ha/year)]]-TablePloss[[#This Row],[Mitigated erosion rate (t/ha/year)]])/TablePloss[[#This Row],[Unmitigated erosion rate (t/ha/year)]])),"")</f>
        <v/>
      </c>
      <c r="N54" s="35"/>
      <c r="R54" s="116"/>
      <c r="S54" s="116"/>
      <c r="T54" s="116"/>
      <c r="U54" s="116"/>
      <c r="V54" s="116"/>
      <c r="W54" s="116"/>
      <c r="X54" s="116"/>
      <c r="Y54" s="116"/>
      <c r="Z54" s="115" t="str">
        <f t="shared" si="11"/>
        <v/>
      </c>
      <c r="AA54" s="115" t="str">
        <f t="shared" si="12"/>
        <v/>
      </c>
      <c r="AB54" s="115">
        <f t="shared" si="15"/>
        <v>0</v>
      </c>
      <c r="AC54" s="111">
        <f t="shared" si="17"/>
        <v>0</v>
      </c>
      <c r="AD54" s="111">
        <f t="shared" si="14"/>
        <v>0</v>
      </c>
      <c r="AE54" s="111">
        <f t="shared" si="18"/>
        <v>0</v>
      </c>
      <c r="AF54" s="111">
        <f t="shared" si="19"/>
        <v>0</v>
      </c>
      <c r="AG54" s="111">
        <f t="shared" si="20"/>
        <v>0</v>
      </c>
      <c r="AH54" s="111">
        <f t="shared" si="21"/>
        <v>0</v>
      </c>
      <c r="AI54" s="111">
        <f t="shared" si="22"/>
        <v>0</v>
      </c>
      <c r="AJ54" s="111">
        <f t="shared" si="13"/>
        <v>0</v>
      </c>
      <c r="AK54" s="111">
        <f t="shared" si="23"/>
        <v>0</v>
      </c>
      <c r="AL54" s="111"/>
      <c r="AM54" s="115">
        <f t="shared" si="24"/>
        <v>0</v>
      </c>
      <c r="AN54" s="116"/>
      <c r="AO54" s="111"/>
    </row>
    <row r="55" spans="2:41" s="53" customFormat="1" ht="24.6" customHeight="1" thickBot="1" x14ac:dyDescent="0.4">
      <c r="B55" s="90">
        <v>50</v>
      </c>
      <c r="C55" s="47" t="str">
        <f>IF(ISBLANK('Risk - N loss'!C55),"",'Risk - N loss'!C55)</f>
        <v/>
      </c>
      <c r="D55" s="47" t="str">
        <f>IF(ISBLANK('Risk - N loss'!D55),"",'Risk - N loss'!D55)</f>
        <v/>
      </c>
      <c r="E55" s="35"/>
      <c r="F55" s="125"/>
      <c r="G55" s="35"/>
      <c r="H55" s="35"/>
      <c r="I55" s="35"/>
      <c r="J55" s="118" t="str">
        <f t="shared" si="16"/>
        <v/>
      </c>
      <c r="K55" s="35"/>
      <c r="L55" s="35"/>
      <c r="M55" s="119" t="str">
        <f>IFERROR(IF(TablePloss[[#This Row],[Mitigated erosion rate (t/ha/year)]]="","",((TablePloss[[#This Row],[Unmitigated erosion rate (t/ha/year)]]-TablePloss[[#This Row],[Mitigated erosion rate (t/ha/year)]])/TablePloss[[#This Row],[Unmitigated erosion rate (t/ha/year)]])),"")</f>
        <v/>
      </c>
      <c r="N55" s="35"/>
      <c r="R55" s="116"/>
      <c r="S55" s="116"/>
      <c r="T55" s="116"/>
      <c r="U55" s="116"/>
      <c r="V55" s="116"/>
      <c r="W55" s="116"/>
      <c r="X55" s="116"/>
      <c r="Y55" s="116"/>
      <c r="Z55" s="115" t="str">
        <f t="shared" si="11"/>
        <v/>
      </c>
      <c r="AA55" s="115" t="str">
        <f t="shared" si="12"/>
        <v/>
      </c>
      <c r="AB55" s="115">
        <f t="shared" si="15"/>
        <v>0</v>
      </c>
      <c r="AC55" s="111">
        <f t="shared" si="17"/>
        <v>0</v>
      </c>
      <c r="AD55" s="111">
        <f t="shared" si="14"/>
        <v>0</v>
      </c>
      <c r="AE55" s="111">
        <f t="shared" si="18"/>
        <v>0</v>
      </c>
      <c r="AF55" s="111">
        <f t="shared" si="19"/>
        <v>0</v>
      </c>
      <c r="AG55" s="111">
        <f t="shared" si="20"/>
        <v>0</v>
      </c>
      <c r="AH55" s="111">
        <f t="shared" si="21"/>
        <v>0</v>
      </c>
      <c r="AI55" s="111">
        <f t="shared" si="22"/>
        <v>0</v>
      </c>
      <c r="AJ55" s="111">
        <f t="shared" si="13"/>
        <v>0</v>
      </c>
      <c r="AK55" s="111">
        <f t="shared" si="23"/>
        <v>0</v>
      </c>
      <c r="AL55" s="111"/>
      <c r="AM55" s="115">
        <f t="shared" si="24"/>
        <v>0</v>
      </c>
      <c r="AN55" s="116"/>
      <c r="AO55" s="111"/>
    </row>
    <row r="56" spans="2:41" s="53" customFormat="1" ht="24.6" customHeight="1" thickBot="1" x14ac:dyDescent="0.4">
      <c r="B56" s="90">
        <v>51</v>
      </c>
      <c r="C56" s="47" t="str">
        <f>IF(ISBLANK('Risk - N loss'!C56),"",'Risk - N loss'!C56)</f>
        <v/>
      </c>
      <c r="D56" s="47" t="str">
        <f>IF(ISBLANK('Risk - N loss'!D56),"",'Risk - N loss'!D56)</f>
        <v/>
      </c>
      <c r="E56" s="35"/>
      <c r="F56" s="125"/>
      <c r="G56" s="35"/>
      <c r="H56" s="35"/>
      <c r="I56" s="35"/>
      <c r="J56" s="118" t="str">
        <f t="shared" si="16"/>
        <v/>
      </c>
      <c r="K56" s="35"/>
      <c r="L56" s="35"/>
      <c r="M56" s="119" t="str">
        <f>IFERROR(IF(TablePloss[[#This Row],[Mitigated erosion rate (t/ha/year)]]="","",((TablePloss[[#This Row],[Unmitigated erosion rate (t/ha/year)]]-TablePloss[[#This Row],[Mitigated erosion rate (t/ha/year)]])/TablePloss[[#This Row],[Unmitigated erosion rate (t/ha/year)]])),"")</f>
        <v/>
      </c>
      <c r="N56" s="35"/>
      <c r="R56" s="116"/>
      <c r="S56" s="116"/>
      <c r="T56" s="116"/>
      <c r="U56" s="116"/>
      <c r="V56" s="116"/>
      <c r="W56" s="116"/>
      <c r="X56" s="116"/>
      <c r="Y56" s="116"/>
      <c r="Z56" s="115" t="str">
        <f t="shared" si="11"/>
        <v/>
      </c>
      <c r="AA56" s="115" t="str">
        <f t="shared" si="12"/>
        <v/>
      </c>
      <c r="AB56" s="115">
        <f t="shared" si="15"/>
        <v>0</v>
      </c>
      <c r="AC56" s="111">
        <f t="shared" si="17"/>
        <v>0</v>
      </c>
      <c r="AD56" s="111">
        <f t="shared" si="14"/>
        <v>0</v>
      </c>
      <c r="AE56" s="111">
        <f t="shared" si="18"/>
        <v>0</v>
      </c>
      <c r="AF56" s="111">
        <f t="shared" si="19"/>
        <v>0</v>
      </c>
      <c r="AG56" s="111">
        <f t="shared" si="20"/>
        <v>0</v>
      </c>
      <c r="AH56" s="111">
        <f t="shared" si="21"/>
        <v>0</v>
      </c>
      <c r="AI56" s="111">
        <f t="shared" si="22"/>
        <v>0</v>
      </c>
      <c r="AJ56" s="111">
        <f t="shared" si="13"/>
        <v>0</v>
      </c>
      <c r="AK56" s="111">
        <f t="shared" si="23"/>
        <v>0</v>
      </c>
      <c r="AL56" s="111"/>
      <c r="AM56" s="115">
        <f t="shared" si="24"/>
        <v>0</v>
      </c>
      <c r="AN56" s="116"/>
      <c r="AO56" s="111"/>
    </row>
    <row r="57" spans="2:41" s="53" customFormat="1" ht="24.6" customHeight="1" thickBot="1" x14ac:dyDescent="0.4">
      <c r="B57" s="90">
        <v>52</v>
      </c>
      <c r="C57" s="47" t="str">
        <f>IF(ISBLANK('Risk - N loss'!C57),"",'Risk - N loss'!C57)</f>
        <v/>
      </c>
      <c r="D57" s="47" t="str">
        <f>IF(ISBLANK('Risk - N loss'!D57),"",'Risk - N loss'!D57)</f>
        <v/>
      </c>
      <c r="E57" s="35"/>
      <c r="F57" s="125"/>
      <c r="G57" s="35"/>
      <c r="H57" s="35"/>
      <c r="I57" s="35"/>
      <c r="J57" s="118" t="str">
        <f t="shared" si="16"/>
        <v/>
      </c>
      <c r="K57" s="35"/>
      <c r="L57" s="35"/>
      <c r="M57" s="119" t="str">
        <f>IFERROR(IF(TablePloss[[#This Row],[Mitigated erosion rate (t/ha/year)]]="","",((TablePloss[[#This Row],[Unmitigated erosion rate (t/ha/year)]]-TablePloss[[#This Row],[Mitigated erosion rate (t/ha/year)]])/TablePloss[[#This Row],[Unmitigated erosion rate (t/ha/year)]])),"")</f>
        <v/>
      </c>
      <c r="N57" s="35"/>
      <c r="R57" s="116"/>
      <c r="S57" s="116"/>
      <c r="T57" s="116"/>
      <c r="U57" s="116"/>
      <c r="V57" s="116"/>
      <c r="W57" s="116"/>
      <c r="X57" s="116"/>
      <c r="Y57" s="116"/>
      <c r="Z57" s="115" t="str">
        <f t="shared" si="11"/>
        <v/>
      </c>
      <c r="AA57" s="115" t="str">
        <f t="shared" si="12"/>
        <v/>
      </c>
      <c r="AB57" s="115">
        <f t="shared" si="15"/>
        <v>0</v>
      </c>
      <c r="AC57" s="111">
        <f t="shared" si="17"/>
        <v>0</v>
      </c>
      <c r="AD57" s="111">
        <f t="shared" si="14"/>
        <v>0</v>
      </c>
      <c r="AE57" s="111">
        <f t="shared" si="18"/>
        <v>0</v>
      </c>
      <c r="AF57" s="111">
        <f t="shared" si="19"/>
        <v>0</v>
      </c>
      <c r="AG57" s="111">
        <f t="shared" si="20"/>
        <v>0</v>
      </c>
      <c r="AH57" s="111">
        <f t="shared" si="21"/>
        <v>0</v>
      </c>
      <c r="AI57" s="111">
        <f t="shared" si="22"/>
        <v>0</v>
      </c>
      <c r="AJ57" s="111">
        <f t="shared" si="13"/>
        <v>0</v>
      </c>
      <c r="AK57" s="111">
        <f t="shared" si="23"/>
        <v>0</v>
      </c>
      <c r="AL57" s="111"/>
      <c r="AM57" s="115">
        <f t="shared" si="24"/>
        <v>0</v>
      </c>
      <c r="AN57" s="116"/>
      <c r="AO57" s="111"/>
    </row>
    <row r="58" spans="2:41" s="53" customFormat="1" ht="24.6" customHeight="1" thickBot="1" x14ac:dyDescent="0.4">
      <c r="B58" s="90">
        <v>53</v>
      </c>
      <c r="C58" s="47" t="str">
        <f>IF(ISBLANK('Risk - N loss'!C58),"",'Risk - N loss'!C58)</f>
        <v/>
      </c>
      <c r="D58" s="47" t="str">
        <f>IF(ISBLANK('Risk - N loss'!D58),"",'Risk - N loss'!D58)</f>
        <v/>
      </c>
      <c r="E58" s="35"/>
      <c r="F58" s="125"/>
      <c r="G58" s="35"/>
      <c r="H58" s="35"/>
      <c r="I58" s="35"/>
      <c r="J58" s="118" t="str">
        <f t="shared" si="16"/>
        <v/>
      </c>
      <c r="K58" s="35"/>
      <c r="L58" s="35"/>
      <c r="M58" s="119" t="str">
        <f>IFERROR(IF(TablePloss[[#This Row],[Mitigated erosion rate (t/ha/year)]]="","",((TablePloss[[#This Row],[Unmitigated erosion rate (t/ha/year)]]-TablePloss[[#This Row],[Mitigated erosion rate (t/ha/year)]])/TablePloss[[#This Row],[Unmitigated erosion rate (t/ha/year)]])),"")</f>
        <v/>
      </c>
      <c r="N58" s="35"/>
      <c r="R58" s="116"/>
      <c r="S58" s="116"/>
      <c r="T58" s="116"/>
      <c r="U58" s="116"/>
      <c r="V58" s="116"/>
      <c r="W58" s="116"/>
      <c r="X58" s="116"/>
      <c r="Y58" s="116"/>
      <c r="Z58" s="115" t="str">
        <f t="shared" si="11"/>
        <v/>
      </c>
      <c r="AA58" s="115" t="str">
        <f t="shared" si="12"/>
        <v/>
      </c>
      <c r="AB58" s="115">
        <f t="shared" si="15"/>
        <v>0</v>
      </c>
      <c r="AC58" s="111">
        <f t="shared" si="17"/>
        <v>0</v>
      </c>
      <c r="AD58" s="111">
        <f t="shared" si="14"/>
        <v>0</v>
      </c>
      <c r="AE58" s="111">
        <f t="shared" si="18"/>
        <v>0</v>
      </c>
      <c r="AF58" s="111">
        <f t="shared" si="19"/>
        <v>0</v>
      </c>
      <c r="AG58" s="111">
        <f t="shared" si="20"/>
        <v>0</v>
      </c>
      <c r="AH58" s="111">
        <f t="shared" si="21"/>
        <v>0</v>
      </c>
      <c r="AI58" s="111">
        <f t="shared" si="22"/>
        <v>0</v>
      </c>
      <c r="AJ58" s="111">
        <f t="shared" si="13"/>
        <v>0</v>
      </c>
      <c r="AK58" s="111">
        <f t="shared" si="23"/>
        <v>0</v>
      </c>
      <c r="AL58" s="111"/>
      <c r="AM58" s="115">
        <f t="shared" si="24"/>
        <v>0</v>
      </c>
      <c r="AN58" s="116"/>
      <c r="AO58" s="111"/>
    </row>
    <row r="59" spans="2:41" s="53" customFormat="1" ht="24.6" customHeight="1" thickBot="1" x14ac:dyDescent="0.4">
      <c r="B59" s="90">
        <v>54</v>
      </c>
      <c r="C59" s="47" t="str">
        <f>IF(ISBLANK('Risk - N loss'!C59),"",'Risk - N loss'!C59)</f>
        <v/>
      </c>
      <c r="D59" s="47" t="str">
        <f>IF(ISBLANK('Risk - N loss'!D59),"",'Risk - N loss'!D59)</f>
        <v/>
      </c>
      <c r="E59" s="35"/>
      <c r="F59" s="125"/>
      <c r="G59" s="35"/>
      <c r="H59" s="35"/>
      <c r="I59" s="35"/>
      <c r="J59" s="118" t="str">
        <f t="shared" si="16"/>
        <v/>
      </c>
      <c r="K59" s="35"/>
      <c r="L59" s="35"/>
      <c r="M59" s="119" t="str">
        <f>IFERROR(IF(TablePloss[[#This Row],[Mitigated erosion rate (t/ha/year)]]="","",((TablePloss[[#This Row],[Unmitigated erosion rate (t/ha/year)]]-TablePloss[[#This Row],[Mitigated erosion rate (t/ha/year)]])/TablePloss[[#This Row],[Unmitigated erosion rate (t/ha/year)]])),"")</f>
        <v/>
      </c>
      <c r="N59" s="35"/>
      <c r="R59" s="116"/>
      <c r="S59" s="116"/>
      <c r="T59" s="116"/>
      <c r="U59" s="116"/>
      <c r="V59" s="116"/>
      <c r="W59" s="116"/>
      <c r="X59" s="116"/>
      <c r="Y59" s="116"/>
      <c r="Z59" s="115" t="str">
        <f t="shared" si="11"/>
        <v/>
      </c>
      <c r="AA59" s="115" t="str">
        <f t="shared" si="12"/>
        <v/>
      </c>
      <c r="AB59" s="115">
        <f t="shared" si="15"/>
        <v>0</v>
      </c>
      <c r="AC59" s="111">
        <f t="shared" si="17"/>
        <v>0</v>
      </c>
      <c r="AD59" s="111">
        <f t="shared" si="14"/>
        <v>0</v>
      </c>
      <c r="AE59" s="111">
        <f t="shared" si="18"/>
        <v>0</v>
      </c>
      <c r="AF59" s="111">
        <f t="shared" si="19"/>
        <v>0</v>
      </c>
      <c r="AG59" s="111">
        <f t="shared" si="20"/>
        <v>0</v>
      </c>
      <c r="AH59" s="111">
        <f t="shared" si="21"/>
        <v>0</v>
      </c>
      <c r="AI59" s="111">
        <f t="shared" si="22"/>
        <v>0</v>
      </c>
      <c r="AJ59" s="111">
        <f t="shared" si="13"/>
        <v>0</v>
      </c>
      <c r="AK59" s="111">
        <f t="shared" si="23"/>
        <v>0</v>
      </c>
      <c r="AL59" s="111"/>
      <c r="AM59" s="115">
        <f t="shared" si="24"/>
        <v>0</v>
      </c>
      <c r="AN59" s="116"/>
      <c r="AO59" s="111"/>
    </row>
    <row r="60" spans="2:41" s="53" customFormat="1" ht="24.6" customHeight="1" thickBot="1" x14ac:dyDescent="0.4">
      <c r="B60" s="90">
        <v>55</v>
      </c>
      <c r="C60" s="47" t="str">
        <f>IF(ISBLANK('Risk - N loss'!C60),"",'Risk - N loss'!C60)</f>
        <v/>
      </c>
      <c r="D60" s="47" t="str">
        <f>IF(ISBLANK('Risk - N loss'!D60),"",'Risk - N loss'!D60)</f>
        <v/>
      </c>
      <c r="E60" s="35"/>
      <c r="F60" s="125"/>
      <c r="G60" s="35"/>
      <c r="H60" s="35"/>
      <c r="I60" s="35"/>
      <c r="J60" s="118" t="str">
        <f t="shared" si="16"/>
        <v/>
      </c>
      <c r="K60" s="35"/>
      <c r="L60" s="35"/>
      <c r="M60" s="119" t="str">
        <f>IFERROR(IF(TablePloss[[#This Row],[Mitigated erosion rate (t/ha/year)]]="","",((TablePloss[[#This Row],[Unmitigated erosion rate (t/ha/year)]]-TablePloss[[#This Row],[Mitigated erosion rate (t/ha/year)]])/TablePloss[[#This Row],[Unmitigated erosion rate (t/ha/year)]])),"")</f>
        <v/>
      </c>
      <c r="N60" s="35"/>
      <c r="R60" s="116"/>
      <c r="S60" s="116"/>
      <c r="T60" s="116"/>
      <c r="U60" s="116"/>
      <c r="V60" s="116"/>
      <c r="W60" s="116"/>
      <c r="X60" s="116"/>
      <c r="Y60" s="116"/>
      <c r="Z60" s="115" t="str">
        <f t="shared" si="11"/>
        <v/>
      </c>
      <c r="AA60" s="115" t="str">
        <f t="shared" si="12"/>
        <v/>
      </c>
      <c r="AB60" s="115">
        <f t="shared" si="15"/>
        <v>0</v>
      </c>
      <c r="AC60" s="111">
        <f t="shared" si="17"/>
        <v>0</v>
      </c>
      <c r="AD60" s="111">
        <f t="shared" si="14"/>
        <v>0</v>
      </c>
      <c r="AE60" s="111">
        <f t="shared" si="18"/>
        <v>0</v>
      </c>
      <c r="AF60" s="111">
        <f t="shared" si="19"/>
        <v>0</v>
      </c>
      <c r="AG60" s="111">
        <f t="shared" si="20"/>
        <v>0</v>
      </c>
      <c r="AH60" s="111">
        <f t="shared" si="21"/>
        <v>0</v>
      </c>
      <c r="AI60" s="111">
        <f t="shared" si="22"/>
        <v>0</v>
      </c>
      <c r="AJ60" s="111">
        <f t="shared" si="13"/>
        <v>0</v>
      </c>
      <c r="AK60" s="111">
        <f t="shared" si="23"/>
        <v>0</v>
      </c>
      <c r="AL60" s="111"/>
      <c r="AM60" s="115">
        <f t="shared" si="24"/>
        <v>0</v>
      </c>
      <c r="AN60" s="116"/>
      <c r="AO60" s="111"/>
    </row>
    <row r="61" spans="2:41" s="53" customFormat="1" ht="24.6" customHeight="1" thickBot="1" x14ac:dyDescent="0.4">
      <c r="B61" s="90">
        <v>56</v>
      </c>
      <c r="C61" s="47" t="str">
        <f>IF(ISBLANK('Risk - N loss'!C61),"",'Risk - N loss'!C61)</f>
        <v/>
      </c>
      <c r="D61" s="47" t="str">
        <f>IF(ISBLANK('Risk - N loss'!D61),"",'Risk - N loss'!D61)</f>
        <v/>
      </c>
      <c r="E61" s="35"/>
      <c r="F61" s="125"/>
      <c r="G61" s="35"/>
      <c r="H61" s="35"/>
      <c r="I61" s="35"/>
      <c r="J61" s="118" t="str">
        <f t="shared" si="16"/>
        <v/>
      </c>
      <c r="K61" s="35"/>
      <c r="L61" s="35"/>
      <c r="M61" s="119" t="str">
        <f>IFERROR(IF(TablePloss[[#This Row],[Mitigated erosion rate (t/ha/year)]]="","",((TablePloss[[#This Row],[Unmitigated erosion rate (t/ha/year)]]-TablePloss[[#This Row],[Mitigated erosion rate (t/ha/year)]])/TablePloss[[#This Row],[Unmitigated erosion rate (t/ha/year)]])),"")</f>
        <v/>
      </c>
      <c r="N61" s="35"/>
      <c r="R61" s="116"/>
      <c r="S61" s="116"/>
      <c r="T61" s="116"/>
      <c r="U61" s="116"/>
      <c r="V61" s="116"/>
      <c r="W61" s="116"/>
      <c r="X61" s="116"/>
      <c r="Y61" s="116"/>
      <c r="Z61" s="115" t="str">
        <f t="shared" si="11"/>
        <v/>
      </c>
      <c r="AA61" s="115" t="str">
        <f t="shared" si="12"/>
        <v/>
      </c>
      <c r="AB61" s="115">
        <f t="shared" si="15"/>
        <v>0</v>
      </c>
      <c r="AC61" s="111">
        <f t="shared" si="17"/>
        <v>0</v>
      </c>
      <c r="AD61" s="111">
        <f t="shared" si="14"/>
        <v>0</v>
      </c>
      <c r="AE61" s="111">
        <f t="shared" si="18"/>
        <v>0</v>
      </c>
      <c r="AF61" s="111">
        <f t="shared" si="19"/>
        <v>0</v>
      </c>
      <c r="AG61" s="111">
        <f t="shared" si="20"/>
        <v>0</v>
      </c>
      <c r="AH61" s="111">
        <f t="shared" si="21"/>
        <v>0</v>
      </c>
      <c r="AI61" s="111">
        <f t="shared" si="22"/>
        <v>0</v>
      </c>
      <c r="AJ61" s="111">
        <f t="shared" si="13"/>
        <v>0</v>
      </c>
      <c r="AK61" s="111">
        <f t="shared" si="23"/>
        <v>0</v>
      </c>
      <c r="AL61" s="111"/>
      <c r="AM61" s="115">
        <f t="shared" si="24"/>
        <v>0</v>
      </c>
      <c r="AN61" s="116"/>
      <c r="AO61" s="111"/>
    </row>
    <row r="62" spans="2:41" s="53" customFormat="1" ht="24.6" customHeight="1" thickBot="1" x14ac:dyDescent="0.4">
      <c r="B62" s="90">
        <v>57</v>
      </c>
      <c r="C62" s="47" t="str">
        <f>IF(ISBLANK('Risk - N loss'!C62),"",'Risk - N loss'!C62)</f>
        <v/>
      </c>
      <c r="D62" s="47" t="str">
        <f>IF(ISBLANK('Risk - N loss'!D62),"",'Risk - N loss'!D62)</f>
        <v/>
      </c>
      <c r="E62" s="35"/>
      <c r="F62" s="125"/>
      <c r="G62" s="35"/>
      <c r="H62" s="35"/>
      <c r="I62" s="35"/>
      <c r="J62" s="118" t="str">
        <f t="shared" si="16"/>
        <v/>
      </c>
      <c r="K62" s="35"/>
      <c r="L62" s="35"/>
      <c r="M62" s="119" t="str">
        <f>IFERROR(IF(TablePloss[[#This Row],[Mitigated erosion rate (t/ha/year)]]="","",((TablePloss[[#This Row],[Unmitigated erosion rate (t/ha/year)]]-TablePloss[[#This Row],[Mitigated erosion rate (t/ha/year)]])/TablePloss[[#This Row],[Unmitigated erosion rate (t/ha/year)]])),"")</f>
        <v/>
      </c>
      <c r="N62" s="35"/>
      <c r="R62" s="116"/>
      <c r="S62" s="116"/>
      <c r="T62" s="116"/>
      <c r="U62" s="116"/>
      <c r="V62" s="116"/>
      <c r="W62" s="116"/>
      <c r="X62" s="116"/>
      <c r="Y62" s="116"/>
      <c r="Z62" s="115" t="str">
        <f t="shared" si="11"/>
        <v/>
      </c>
      <c r="AA62" s="115" t="str">
        <f t="shared" si="12"/>
        <v/>
      </c>
      <c r="AB62" s="115">
        <f t="shared" si="15"/>
        <v>0</v>
      </c>
      <c r="AC62" s="111">
        <f t="shared" si="17"/>
        <v>0</v>
      </c>
      <c r="AD62" s="111">
        <f t="shared" si="14"/>
        <v>0</v>
      </c>
      <c r="AE62" s="111">
        <f t="shared" si="18"/>
        <v>0</v>
      </c>
      <c r="AF62" s="111">
        <f t="shared" si="19"/>
        <v>0</v>
      </c>
      <c r="AG62" s="111">
        <f t="shared" si="20"/>
        <v>0</v>
      </c>
      <c r="AH62" s="111">
        <f t="shared" si="21"/>
        <v>0</v>
      </c>
      <c r="AI62" s="111">
        <f t="shared" si="22"/>
        <v>0</v>
      </c>
      <c r="AJ62" s="111">
        <f t="shared" si="13"/>
        <v>0</v>
      </c>
      <c r="AK62" s="111">
        <f t="shared" si="23"/>
        <v>0</v>
      </c>
      <c r="AL62" s="111"/>
      <c r="AM62" s="115">
        <f t="shared" si="24"/>
        <v>0</v>
      </c>
      <c r="AN62" s="116"/>
      <c r="AO62" s="111"/>
    </row>
    <row r="63" spans="2:41" s="53" customFormat="1" ht="24.6" customHeight="1" thickBot="1" x14ac:dyDescent="0.4">
      <c r="B63" s="90">
        <v>58</v>
      </c>
      <c r="C63" s="47" t="str">
        <f>IF(ISBLANK('Risk - N loss'!C63),"",'Risk - N loss'!C63)</f>
        <v/>
      </c>
      <c r="D63" s="47" t="str">
        <f>IF(ISBLANK('Risk - N loss'!D63),"",'Risk - N loss'!D63)</f>
        <v/>
      </c>
      <c r="E63" s="35"/>
      <c r="F63" s="125"/>
      <c r="G63" s="35"/>
      <c r="H63" s="35"/>
      <c r="I63" s="35"/>
      <c r="J63" s="118" t="str">
        <f t="shared" si="16"/>
        <v/>
      </c>
      <c r="K63" s="35"/>
      <c r="L63" s="35"/>
      <c r="M63" s="119" t="str">
        <f>IFERROR(IF(TablePloss[[#This Row],[Mitigated erosion rate (t/ha/year)]]="","",((TablePloss[[#This Row],[Unmitigated erosion rate (t/ha/year)]]-TablePloss[[#This Row],[Mitigated erosion rate (t/ha/year)]])/TablePloss[[#This Row],[Unmitigated erosion rate (t/ha/year)]])),"")</f>
        <v/>
      </c>
      <c r="N63" s="35"/>
      <c r="R63" s="116"/>
      <c r="S63" s="116"/>
      <c r="T63" s="116"/>
      <c r="U63" s="116"/>
      <c r="V63" s="116"/>
      <c r="W63" s="116"/>
      <c r="X63" s="116"/>
      <c r="Y63" s="116"/>
      <c r="Z63" s="115" t="str">
        <f t="shared" si="11"/>
        <v/>
      </c>
      <c r="AA63" s="115" t="str">
        <f t="shared" si="12"/>
        <v/>
      </c>
      <c r="AB63" s="115">
        <f t="shared" si="15"/>
        <v>0</v>
      </c>
      <c r="AC63" s="111">
        <f t="shared" si="17"/>
        <v>0</v>
      </c>
      <c r="AD63" s="111">
        <f t="shared" si="14"/>
        <v>0</v>
      </c>
      <c r="AE63" s="111">
        <f t="shared" si="18"/>
        <v>0</v>
      </c>
      <c r="AF63" s="111">
        <f t="shared" si="19"/>
        <v>0</v>
      </c>
      <c r="AG63" s="111">
        <f t="shared" si="20"/>
        <v>0</v>
      </c>
      <c r="AH63" s="111">
        <f t="shared" si="21"/>
        <v>0</v>
      </c>
      <c r="AI63" s="111">
        <f t="shared" si="22"/>
        <v>0</v>
      </c>
      <c r="AJ63" s="111">
        <f t="shared" si="13"/>
        <v>0</v>
      </c>
      <c r="AK63" s="111">
        <f t="shared" si="23"/>
        <v>0</v>
      </c>
      <c r="AL63" s="111"/>
      <c r="AM63" s="115">
        <f t="shared" si="24"/>
        <v>0</v>
      </c>
      <c r="AN63" s="116"/>
      <c r="AO63" s="111"/>
    </row>
    <row r="64" spans="2:41" s="53" customFormat="1" ht="24.6" customHeight="1" thickBot="1" x14ac:dyDescent="0.4">
      <c r="B64" s="90">
        <v>59</v>
      </c>
      <c r="C64" s="47" t="str">
        <f>IF(ISBLANK('Risk - N loss'!C64),"",'Risk - N loss'!C64)</f>
        <v/>
      </c>
      <c r="D64" s="47" t="str">
        <f>IF(ISBLANK('Risk - N loss'!D64),"",'Risk - N loss'!D64)</f>
        <v/>
      </c>
      <c r="E64" s="35"/>
      <c r="F64" s="125"/>
      <c r="G64" s="35"/>
      <c r="H64" s="35"/>
      <c r="I64" s="35"/>
      <c r="J64" s="118" t="str">
        <f t="shared" si="16"/>
        <v/>
      </c>
      <c r="K64" s="35"/>
      <c r="L64" s="35"/>
      <c r="M64" s="119" t="str">
        <f>IFERROR(IF(TablePloss[[#This Row],[Mitigated erosion rate (t/ha/year)]]="","",((TablePloss[[#This Row],[Unmitigated erosion rate (t/ha/year)]]-TablePloss[[#This Row],[Mitigated erosion rate (t/ha/year)]])/TablePloss[[#This Row],[Unmitigated erosion rate (t/ha/year)]])),"")</f>
        <v/>
      </c>
      <c r="N64" s="35"/>
      <c r="R64" s="116"/>
      <c r="S64" s="116"/>
      <c r="T64" s="116"/>
      <c r="U64" s="116"/>
      <c r="V64" s="116"/>
      <c r="W64" s="116"/>
      <c r="X64" s="116"/>
      <c r="Y64" s="116"/>
      <c r="Z64" s="115" t="str">
        <f t="shared" si="11"/>
        <v/>
      </c>
      <c r="AA64" s="115" t="str">
        <f t="shared" si="12"/>
        <v/>
      </c>
      <c r="AB64" s="115">
        <f t="shared" si="15"/>
        <v>0</v>
      </c>
      <c r="AC64" s="111">
        <f t="shared" si="17"/>
        <v>0</v>
      </c>
      <c r="AD64" s="111">
        <f t="shared" si="14"/>
        <v>0</v>
      </c>
      <c r="AE64" s="111">
        <f t="shared" si="18"/>
        <v>0</v>
      </c>
      <c r="AF64" s="111">
        <f t="shared" si="19"/>
        <v>0</v>
      </c>
      <c r="AG64" s="111">
        <f t="shared" si="20"/>
        <v>0</v>
      </c>
      <c r="AH64" s="111">
        <f t="shared" si="21"/>
        <v>0</v>
      </c>
      <c r="AI64" s="111">
        <f t="shared" si="22"/>
        <v>0</v>
      </c>
      <c r="AJ64" s="111">
        <f t="shared" si="13"/>
        <v>0</v>
      </c>
      <c r="AK64" s="111">
        <f t="shared" si="23"/>
        <v>0</v>
      </c>
      <c r="AL64" s="111"/>
      <c r="AM64" s="115">
        <f t="shared" si="24"/>
        <v>0</v>
      </c>
      <c r="AN64" s="116"/>
      <c r="AO64" s="111"/>
    </row>
    <row r="65" spans="2:41" s="53" customFormat="1" ht="24.6" customHeight="1" thickBot="1" x14ac:dyDescent="0.4">
      <c r="B65" s="90">
        <v>60</v>
      </c>
      <c r="C65" s="47" t="str">
        <f>IF(ISBLANK('Risk - N loss'!C65),"",'Risk - N loss'!C65)</f>
        <v/>
      </c>
      <c r="D65" s="47" t="str">
        <f>IF(ISBLANK('Risk - N loss'!D65),"",'Risk - N loss'!D65)</f>
        <v/>
      </c>
      <c r="E65" s="35"/>
      <c r="F65" s="125"/>
      <c r="G65" s="35"/>
      <c r="H65" s="35"/>
      <c r="I65" s="35"/>
      <c r="J65" s="118" t="str">
        <f t="shared" si="16"/>
        <v/>
      </c>
      <c r="K65" s="35"/>
      <c r="L65" s="35"/>
      <c r="M65" s="119" t="str">
        <f>IFERROR(IF(TablePloss[[#This Row],[Mitigated erosion rate (t/ha/year)]]="","",((TablePloss[[#This Row],[Unmitigated erosion rate (t/ha/year)]]-TablePloss[[#This Row],[Mitigated erosion rate (t/ha/year)]])/TablePloss[[#This Row],[Unmitigated erosion rate (t/ha/year)]])),"")</f>
        <v/>
      </c>
      <c r="N65" s="35"/>
      <c r="R65" s="116"/>
      <c r="S65" s="116"/>
      <c r="T65" s="116"/>
      <c r="U65" s="116"/>
      <c r="V65" s="116"/>
      <c r="W65" s="116"/>
      <c r="X65" s="116"/>
      <c r="Y65" s="116"/>
      <c r="Z65" s="115" t="str">
        <f t="shared" si="11"/>
        <v/>
      </c>
      <c r="AA65" s="115" t="str">
        <f t="shared" si="12"/>
        <v/>
      </c>
      <c r="AB65" s="115">
        <f t="shared" si="15"/>
        <v>0</v>
      </c>
      <c r="AC65" s="111">
        <f t="shared" si="17"/>
        <v>0</v>
      </c>
      <c r="AD65" s="111">
        <f t="shared" si="14"/>
        <v>0</v>
      </c>
      <c r="AE65" s="111">
        <f t="shared" si="18"/>
        <v>0</v>
      </c>
      <c r="AF65" s="111">
        <f t="shared" si="19"/>
        <v>0</v>
      </c>
      <c r="AG65" s="111">
        <f t="shared" si="20"/>
        <v>0</v>
      </c>
      <c r="AH65" s="111">
        <f t="shared" si="21"/>
        <v>0</v>
      </c>
      <c r="AI65" s="111">
        <f t="shared" si="22"/>
        <v>0</v>
      </c>
      <c r="AJ65" s="111">
        <f t="shared" si="13"/>
        <v>0</v>
      </c>
      <c r="AK65" s="111">
        <f t="shared" si="23"/>
        <v>0</v>
      </c>
      <c r="AL65" s="111"/>
      <c r="AM65" s="115">
        <f t="shared" si="24"/>
        <v>0</v>
      </c>
      <c r="AN65" s="116"/>
      <c r="AO65" s="111"/>
    </row>
    <row r="66" spans="2:41" s="53" customFormat="1" ht="24.6" customHeight="1" thickBot="1" x14ac:dyDescent="0.4">
      <c r="B66" s="90">
        <v>61</v>
      </c>
      <c r="C66" s="47" t="str">
        <f>IF(ISBLANK('Risk - N loss'!C66),"",'Risk - N loss'!C66)</f>
        <v/>
      </c>
      <c r="D66" s="47" t="str">
        <f>IF(ISBLANK('Risk - N loss'!D66),"",'Risk - N loss'!D66)</f>
        <v/>
      </c>
      <c r="E66" s="35"/>
      <c r="F66" s="125"/>
      <c r="G66" s="35"/>
      <c r="H66" s="35"/>
      <c r="I66" s="35"/>
      <c r="J66" s="118" t="str">
        <f t="shared" si="16"/>
        <v/>
      </c>
      <c r="K66" s="35"/>
      <c r="L66" s="35"/>
      <c r="M66" s="119" t="str">
        <f>IFERROR(IF(TablePloss[[#This Row],[Mitigated erosion rate (t/ha/year)]]="","",((TablePloss[[#This Row],[Unmitigated erosion rate (t/ha/year)]]-TablePloss[[#This Row],[Mitigated erosion rate (t/ha/year)]])/TablePloss[[#This Row],[Unmitigated erosion rate (t/ha/year)]])),"")</f>
        <v/>
      </c>
      <c r="N66" s="35"/>
      <c r="R66" s="116"/>
      <c r="S66" s="116"/>
      <c r="T66" s="116"/>
      <c r="U66" s="116"/>
      <c r="V66" s="116"/>
      <c r="W66" s="116"/>
      <c r="X66" s="116"/>
      <c r="Y66" s="116"/>
      <c r="Z66" s="115" t="str">
        <f t="shared" si="11"/>
        <v/>
      </c>
      <c r="AA66" s="115" t="str">
        <f t="shared" si="12"/>
        <v/>
      </c>
      <c r="AB66" s="115">
        <f t="shared" si="15"/>
        <v>0</v>
      </c>
      <c r="AC66" s="111">
        <f t="shared" si="17"/>
        <v>0</v>
      </c>
      <c r="AD66" s="111">
        <f t="shared" si="14"/>
        <v>0</v>
      </c>
      <c r="AE66" s="111">
        <f t="shared" si="18"/>
        <v>0</v>
      </c>
      <c r="AF66" s="111">
        <f t="shared" si="19"/>
        <v>0</v>
      </c>
      <c r="AG66" s="111">
        <f t="shared" si="20"/>
        <v>0</v>
      </c>
      <c r="AH66" s="111">
        <f t="shared" si="21"/>
        <v>0</v>
      </c>
      <c r="AI66" s="111">
        <f t="shared" si="22"/>
        <v>0</v>
      </c>
      <c r="AJ66" s="111">
        <f t="shared" si="13"/>
        <v>0</v>
      </c>
      <c r="AK66" s="111">
        <f t="shared" si="23"/>
        <v>0</v>
      </c>
      <c r="AL66" s="111"/>
      <c r="AM66" s="115">
        <f t="shared" si="24"/>
        <v>0</v>
      </c>
      <c r="AN66" s="116"/>
      <c r="AO66" s="111"/>
    </row>
    <row r="67" spans="2:41" s="53" customFormat="1" ht="24.6" customHeight="1" thickBot="1" x14ac:dyDescent="0.4">
      <c r="B67" s="90">
        <v>62</v>
      </c>
      <c r="C67" s="47" t="str">
        <f>IF(ISBLANK('Risk - N loss'!C67),"",'Risk - N loss'!C67)</f>
        <v/>
      </c>
      <c r="D67" s="47" t="str">
        <f>IF(ISBLANK('Risk - N loss'!D67),"",'Risk - N loss'!D67)</f>
        <v/>
      </c>
      <c r="E67" s="35"/>
      <c r="F67" s="125"/>
      <c r="G67" s="35"/>
      <c r="H67" s="35"/>
      <c r="I67" s="35"/>
      <c r="J67" s="118" t="str">
        <f t="shared" si="16"/>
        <v/>
      </c>
      <c r="K67" s="35"/>
      <c r="L67" s="35"/>
      <c r="M67" s="119" t="str">
        <f>IFERROR(IF(TablePloss[[#This Row],[Mitigated erosion rate (t/ha/year)]]="","",((TablePloss[[#This Row],[Unmitigated erosion rate (t/ha/year)]]-TablePloss[[#This Row],[Mitigated erosion rate (t/ha/year)]])/TablePloss[[#This Row],[Unmitigated erosion rate (t/ha/year)]])),"")</f>
        <v/>
      </c>
      <c r="N67" s="35"/>
      <c r="R67" s="116"/>
      <c r="S67" s="116"/>
      <c r="T67" s="116"/>
      <c r="U67" s="116"/>
      <c r="V67" s="116"/>
      <c r="W67" s="116"/>
      <c r="X67" s="116"/>
      <c r="Y67" s="116"/>
      <c r="Z67" s="115" t="str">
        <f t="shared" si="11"/>
        <v/>
      </c>
      <c r="AA67" s="115" t="str">
        <f t="shared" si="12"/>
        <v/>
      </c>
      <c r="AB67" s="115">
        <f t="shared" si="15"/>
        <v>0</v>
      </c>
      <c r="AC67" s="111">
        <f t="shared" si="17"/>
        <v>0</v>
      </c>
      <c r="AD67" s="111">
        <f t="shared" si="14"/>
        <v>0</v>
      </c>
      <c r="AE67" s="111">
        <f t="shared" si="18"/>
        <v>0</v>
      </c>
      <c r="AF67" s="111">
        <f t="shared" si="19"/>
        <v>0</v>
      </c>
      <c r="AG67" s="111">
        <f t="shared" si="20"/>
        <v>0</v>
      </c>
      <c r="AH67" s="111">
        <f t="shared" si="21"/>
        <v>0</v>
      </c>
      <c r="AI67" s="111">
        <f t="shared" si="22"/>
        <v>0</v>
      </c>
      <c r="AJ67" s="111">
        <f t="shared" si="13"/>
        <v>0</v>
      </c>
      <c r="AK67" s="111">
        <f t="shared" si="23"/>
        <v>0</v>
      </c>
      <c r="AL67" s="111"/>
      <c r="AM67" s="115">
        <f t="shared" si="24"/>
        <v>0</v>
      </c>
      <c r="AN67" s="116"/>
      <c r="AO67" s="111"/>
    </row>
    <row r="68" spans="2:41" s="53" customFormat="1" ht="24.6" customHeight="1" thickBot="1" x14ac:dyDescent="0.4">
      <c r="B68" s="90">
        <v>63</v>
      </c>
      <c r="C68" s="47" t="str">
        <f>IF(ISBLANK('Risk - N loss'!C68),"",'Risk - N loss'!C68)</f>
        <v/>
      </c>
      <c r="D68" s="47" t="str">
        <f>IF(ISBLANK('Risk - N loss'!D68),"",'Risk - N loss'!D68)</f>
        <v/>
      </c>
      <c r="E68" s="35"/>
      <c r="F68" s="125"/>
      <c r="G68" s="35"/>
      <c r="H68" s="35"/>
      <c r="I68" s="35"/>
      <c r="J68" s="118" t="str">
        <f t="shared" si="16"/>
        <v/>
      </c>
      <c r="K68" s="35"/>
      <c r="L68" s="35"/>
      <c r="M68" s="119" t="str">
        <f>IFERROR(IF(TablePloss[[#This Row],[Mitigated erosion rate (t/ha/year)]]="","",((TablePloss[[#This Row],[Unmitigated erosion rate (t/ha/year)]]-TablePloss[[#This Row],[Mitigated erosion rate (t/ha/year)]])/TablePloss[[#This Row],[Unmitigated erosion rate (t/ha/year)]])),"")</f>
        <v/>
      </c>
      <c r="N68" s="35"/>
      <c r="R68" s="116"/>
      <c r="S68" s="116"/>
      <c r="T68" s="116"/>
      <c r="U68" s="116"/>
      <c r="V68" s="116"/>
      <c r="W68" s="116"/>
      <c r="X68" s="116"/>
      <c r="Y68" s="116"/>
      <c r="Z68" s="115" t="str">
        <f t="shared" si="11"/>
        <v/>
      </c>
      <c r="AA68" s="115" t="str">
        <f t="shared" si="12"/>
        <v/>
      </c>
      <c r="AB68" s="115">
        <f t="shared" si="15"/>
        <v>0</v>
      </c>
      <c r="AC68" s="111">
        <f t="shared" si="17"/>
        <v>0</v>
      </c>
      <c r="AD68" s="111">
        <f t="shared" si="14"/>
        <v>0</v>
      </c>
      <c r="AE68" s="111">
        <f t="shared" si="18"/>
        <v>0</v>
      </c>
      <c r="AF68" s="111">
        <f t="shared" si="19"/>
        <v>0</v>
      </c>
      <c r="AG68" s="111">
        <f t="shared" si="20"/>
        <v>0</v>
      </c>
      <c r="AH68" s="111">
        <f t="shared" si="21"/>
        <v>0</v>
      </c>
      <c r="AI68" s="111">
        <f t="shared" si="22"/>
        <v>0</v>
      </c>
      <c r="AJ68" s="111">
        <f t="shared" si="13"/>
        <v>0</v>
      </c>
      <c r="AK68" s="111">
        <f t="shared" si="23"/>
        <v>0</v>
      </c>
      <c r="AL68" s="111"/>
      <c r="AM68" s="115">
        <f t="shared" si="24"/>
        <v>0</v>
      </c>
      <c r="AN68" s="116"/>
      <c r="AO68" s="111"/>
    </row>
    <row r="69" spans="2:41" s="53" customFormat="1" ht="24.6" customHeight="1" thickBot="1" x14ac:dyDescent="0.4">
      <c r="B69" s="90">
        <v>64</v>
      </c>
      <c r="C69" s="47" t="str">
        <f>IF(ISBLANK('Risk - N loss'!C69),"",'Risk - N loss'!C69)</f>
        <v/>
      </c>
      <c r="D69" s="47" t="str">
        <f>IF(ISBLANK('Risk - N loss'!D69),"",'Risk - N loss'!D69)</f>
        <v/>
      </c>
      <c r="E69" s="35"/>
      <c r="F69" s="125"/>
      <c r="G69" s="35"/>
      <c r="H69" s="35"/>
      <c r="I69" s="35"/>
      <c r="J69" s="118" t="str">
        <f t="shared" si="16"/>
        <v/>
      </c>
      <c r="K69" s="35"/>
      <c r="L69" s="35"/>
      <c r="M69" s="119" t="str">
        <f>IFERROR(IF(TablePloss[[#This Row],[Mitigated erosion rate (t/ha/year)]]="","",((TablePloss[[#This Row],[Unmitigated erosion rate (t/ha/year)]]-TablePloss[[#This Row],[Mitigated erosion rate (t/ha/year)]])/TablePloss[[#This Row],[Unmitigated erosion rate (t/ha/year)]])),"")</f>
        <v/>
      </c>
      <c r="N69" s="35"/>
      <c r="R69" s="116"/>
      <c r="S69" s="116"/>
      <c r="T69" s="116"/>
      <c r="U69" s="116"/>
      <c r="V69" s="116"/>
      <c r="W69" s="116"/>
      <c r="X69" s="116"/>
      <c r="Y69" s="116"/>
      <c r="Z69" s="115" t="str">
        <f t="shared" si="11"/>
        <v/>
      </c>
      <c r="AA69" s="115" t="str">
        <f t="shared" si="12"/>
        <v/>
      </c>
      <c r="AB69" s="115">
        <f t="shared" si="15"/>
        <v>0</v>
      </c>
      <c r="AC69" s="111">
        <f t="shared" si="17"/>
        <v>0</v>
      </c>
      <c r="AD69" s="111">
        <f t="shared" si="14"/>
        <v>0</v>
      </c>
      <c r="AE69" s="111">
        <f t="shared" si="18"/>
        <v>0</v>
      </c>
      <c r="AF69" s="111">
        <f t="shared" si="19"/>
        <v>0</v>
      </c>
      <c r="AG69" s="111">
        <f t="shared" si="20"/>
        <v>0</v>
      </c>
      <c r="AH69" s="111">
        <f t="shared" si="21"/>
        <v>0</v>
      </c>
      <c r="AI69" s="111">
        <f t="shared" si="22"/>
        <v>0</v>
      </c>
      <c r="AJ69" s="111">
        <f t="shared" si="13"/>
        <v>0</v>
      </c>
      <c r="AK69" s="111">
        <f t="shared" si="23"/>
        <v>0</v>
      </c>
      <c r="AL69" s="111"/>
      <c r="AM69" s="115">
        <f t="shared" si="24"/>
        <v>0</v>
      </c>
      <c r="AN69" s="116"/>
      <c r="AO69" s="111"/>
    </row>
    <row r="70" spans="2:41" s="53" customFormat="1" ht="24.6" customHeight="1" thickBot="1" x14ac:dyDescent="0.4">
      <c r="B70" s="90">
        <v>65</v>
      </c>
      <c r="C70" s="47" t="str">
        <f>IF(ISBLANK('Risk - N loss'!C70),"",'Risk - N loss'!C70)</f>
        <v/>
      </c>
      <c r="D70" s="47" t="str">
        <f>IF(ISBLANK('Risk - N loss'!D70),"",'Risk - N loss'!D70)</f>
        <v/>
      </c>
      <c r="E70" s="35"/>
      <c r="F70" s="125"/>
      <c r="G70" s="35"/>
      <c r="H70" s="35"/>
      <c r="I70" s="35"/>
      <c r="J70" s="118" t="str">
        <f t="shared" ref="J70:J101" si="25">IF(AB70=0,"",IF(E70="YES","VERY LOW",IF(K70&gt;0,AA70,_xlfn.XLOOKUP(1,AC70:AK70,$AC$5:$AK$5))))</f>
        <v/>
      </c>
      <c r="K70" s="35"/>
      <c r="L70" s="35"/>
      <c r="M70" s="119" t="str">
        <f>IFERROR(IF(TablePloss[[#This Row],[Mitigated erosion rate (t/ha/year)]]="","",((TablePloss[[#This Row],[Unmitigated erosion rate (t/ha/year)]]-TablePloss[[#This Row],[Mitigated erosion rate (t/ha/year)]])/TablePloss[[#This Row],[Unmitigated erosion rate (t/ha/year)]])),"")</f>
        <v/>
      </c>
      <c r="N70" s="35"/>
      <c r="R70" s="116"/>
      <c r="S70" s="116"/>
      <c r="T70" s="116"/>
      <c r="U70" s="116"/>
      <c r="V70" s="116"/>
      <c r="W70" s="116"/>
      <c r="X70" s="116"/>
      <c r="Y70" s="116"/>
      <c r="Z70" s="115" t="str">
        <f t="shared" si="11"/>
        <v/>
      </c>
      <c r="AA70" s="115" t="str">
        <f t="shared" si="12"/>
        <v/>
      </c>
      <c r="AB70" s="115">
        <f t="shared" si="15"/>
        <v>0</v>
      </c>
      <c r="AC70" s="111">
        <f t="shared" ref="AC70:AC105" si="26">IF(E70="Yes",1,0)</f>
        <v>0</v>
      </c>
      <c r="AD70" s="111">
        <f t="shared" si="14"/>
        <v>0</v>
      </c>
      <c r="AE70" s="111">
        <f t="shared" ref="AE70:AE105" si="27">IF(AND(G70="Yes",F70&gt;5),1,0)</f>
        <v>0</v>
      </c>
      <c r="AF70" s="111">
        <f t="shared" ref="AF70:AF105" si="28">IF(AND(G70="No",F70&lt;=2,OR(H70="Moderate",H70="High")),1,0)</f>
        <v>0</v>
      </c>
      <c r="AG70" s="111">
        <f t="shared" ref="AG70:AG105" si="29">IF(AND(G70="No",F70&lt;=3,OR(H70="Low",H70="Moderate")),1,0)</f>
        <v>0</v>
      </c>
      <c r="AH70" s="111">
        <f t="shared" ref="AH70:AH105" si="30">IF(AND(F70&lt;=4,OR(H70="Low",H70="Moderate"),I70&gt;0,I70&lt;=200),1,0)</f>
        <v>0</v>
      </c>
      <c r="AI70" s="111">
        <f t="shared" ref="AI70:AI105" si="31">IF(AND(E70="No",G70="No",F70&gt;2,F70&lt;=4,I70&gt;200),1,0)</f>
        <v>0</v>
      </c>
      <c r="AJ70" s="111">
        <f t="shared" si="13"/>
        <v>0</v>
      </c>
      <c r="AK70" s="111">
        <f t="shared" ref="AK70:AK105" si="32">IF(AND(E70="No",G70="No",F70&gt;4),1,0)</f>
        <v>0</v>
      </c>
      <c r="AL70" s="111"/>
      <c r="AM70" s="115">
        <f t="shared" ref="AM70:AM105" si="33">IF(AND(E70="No",G70="No",F70&gt;3,F70&lt;=4,OR(H70="Low",H70="Moderate")),1,0)</f>
        <v>0</v>
      </c>
      <c r="AN70" s="116"/>
      <c r="AO70" s="111"/>
    </row>
    <row r="71" spans="2:41" s="53" customFormat="1" ht="24.6" customHeight="1" thickBot="1" x14ac:dyDescent="0.4">
      <c r="B71" s="90">
        <v>66</v>
      </c>
      <c r="C71" s="47" t="str">
        <f>IF(ISBLANK('Risk - N loss'!C71),"",'Risk - N loss'!C71)</f>
        <v/>
      </c>
      <c r="D71" s="47" t="str">
        <f>IF(ISBLANK('Risk - N loss'!D71),"",'Risk - N loss'!D71)</f>
        <v/>
      </c>
      <c r="E71" s="35"/>
      <c r="F71" s="125"/>
      <c r="G71" s="35"/>
      <c r="H71" s="35"/>
      <c r="I71" s="35"/>
      <c r="J71" s="118" t="str">
        <f t="shared" si="25"/>
        <v/>
      </c>
      <c r="K71" s="35"/>
      <c r="L71" s="35"/>
      <c r="M71" s="119" t="str">
        <f>IFERROR(IF(TablePloss[[#This Row],[Mitigated erosion rate (t/ha/year)]]="","",((TablePloss[[#This Row],[Unmitigated erosion rate (t/ha/year)]]-TablePloss[[#This Row],[Mitigated erosion rate (t/ha/year)]])/TablePloss[[#This Row],[Unmitigated erosion rate (t/ha/year)]])),"")</f>
        <v/>
      </c>
      <c r="N71" s="35"/>
      <c r="R71" s="116"/>
      <c r="S71" s="116"/>
      <c r="T71" s="116"/>
      <c r="U71" s="116"/>
      <c r="V71" s="116"/>
      <c r="W71" s="116"/>
      <c r="X71" s="116"/>
      <c r="Y71" s="116"/>
      <c r="Z71" s="115" t="str">
        <f t="shared" ref="Z71:Z105" si="34">IF(J71="RED",3,IF(J71="AMBER",2,IF(J71="GREEN",1,IF(J71="VERY LOW",4,""))))</f>
        <v/>
      </c>
      <c r="AA71" s="115" t="str">
        <f t="shared" ref="AA71:AA105" si="35">IF(K71="","",IF(K71&lt;=2,"GREEN",IF(AND(K71&gt;2,K71&lt;=7),"AMBER","RED")))</f>
        <v/>
      </c>
      <c r="AB71" s="115">
        <f t="shared" si="15"/>
        <v>0</v>
      </c>
      <c r="AC71" s="111">
        <f t="shared" si="26"/>
        <v>0</v>
      </c>
      <c r="AD71" s="111">
        <f t="shared" si="14"/>
        <v>0</v>
      </c>
      <c r="AE71" s="111">
        <f t="shared" si="27"/>
        <v>0</v>
      </c>
      <c r="AF71" s="111">
        <f t="shared" si="28"/>
        <v>0</v>
      </c>
      <c r="AG71" s="111">
        <f t="shared" si="29"/>
        <v>0</v>
      </c>
      <c r="AH71" s="111">
        <f t="shared" si="30"/>
        <v>0</v>
      </c>
      <c r="AI71" s="111">
        <f t="shared" si="31"/>
        <v>0</v>
      </c>
      <c r="AJ71" s="111">
        <f t="shared" ref="AJ71:AJ105" si="36">IF(AND(E71="No",G71="No",F71&gt;2,H71="high"),1,0)</f>
        <v>0</v>
      </c>
      <c r="AK71" s="111">
        <f t="shared" si="32"/>
        <v>0</v>
      </c>
      <c r="AL71" s="111"/>
      <c r="AM71" s="115">
        <f t="shared" si="33"/>
        <v>0</v>
      </c>
      <c r="AN71" s="116"/>
      <c r="AO71" s="111"/>
    </row>
    <row r="72" spans="2:41" s="53" customFormat="1" ht="24.6" customHeight="1" thickBot="1" x14ac:dyDescent="0.4">
      <c r="B72" s="90">
        <v>67</v>
      </c>
      <c r="C72" s="47" t="str">
        <f>IF(ISBLANK('Risk - N loss'!C72),"",'Risk - N loss'!C72)</f>
        <v/>
      </c>
      <c r="D72" s="47" t="str">
        <f>IF(ISBLANK('Risk - N loss'!D72),"",'Risk - N loss'!D72)</f>
        <v/>
      </c>
      <c r="E72" s="35"/>
      <c r="F72" s="125"/>
      <c r="G72" s="35"/>
      <c r="H72" s="35"/>
      <c r="I72" s="35"/>
      <c r="J72" s="118" t="str">
        <f t="shared" si="25"/>
        <v/>
      </c>
      <c r="K72" s="35"/>
      <c r="L72" s="35"/>
      <c r="M72" s="119" t="str">
        <f>IFERROR(IF(TablePloss[[#This Row],[Mitigated erosion rate (t/ha/year)]]="","",((TablePloss[[#This Row],[Unmitigated erosion rate (t/ha/year)]]-TablePloss[[#This Row],[Mitigated erosion rate (t/ha/year)]])/TablePloss[[#This Row],[Unmitigated erosion rate (t/ha/year)]])),"")</f>
        <v/>
      </c>
      <c r="N72" s="35"/>
      <c r="R72" s="116"/>
      <c r="S72" s="116"/>
      <c r="T72" s="116"/>
      <c r="U72" s="116"/>
      <c r="V72" s="116"/>
      <c r="W72" s="116"/>
      <c r="X72" s="116"/>
      <c r="Y72" s="116"/>
      <c r="Z72" s="115" t="str">
        <f t="shared" si="34"/>
        <v/>
      </c>
      <c r="AA72" s="115" t="str">
        <f t="shared" si="35"/>
        <v/>
      </c>
      <c r="AB72" s="115">
        <f t="shared" si="15"/>
        <v>0</v>
      </c>
      <c r="AC72" s="111">
        <f t="shared" si="26"/>
        <v>0</v>
      </c>
      <c r="AD72" s="111">
        <f t="shared" si="14"/>
        <v>0</v>
      </c>
      <c r="AE72" s="111">
        <f t="shared" si="27"/>
        <v>0</v>
      </c>
      <c r="AF72" s="111">
        <f t="shared" si="28"/>
        <v>0</v>
      </c>
      <c r="AG72" s="111">
        <f t="shared" si="29"/>
        <v>0</v>
      </c>
      <c r="AH72" s="111">
        <f t="shared" si="30"/>
        <v>0</v>
      </c>
      <c r="AI72" s="111">
        <f t="shared" si="31"/>
        <v>0</v>
      </c>
      <c r="AJ72" s="111">
        <f t="shared" si="36"/>
        <v>0</v>
      </c>
      <c r="AK72" s="111">
        <f t="shared" si="32"/>
        <v>0</v>
      </c>
      <c r="AL72" s="111"/>
      <c r="AM72" s="115">
        <f t="shared" si="33"/>
        <v>0</v>
      </c>
      <c r="AN72" s="116"/>
      <c r="AO72" s="111"/>
    </row>
    <row r="73" spans="2:41" s="53" customFormat="1" ht="24.6" customHeight="1" thickBot="1" x14ac:dyDescent="0.4">
      <c r="B73" s="90">
        <v>68</v>
      </c>
      <c r="C73" s="47" t="str">
        <f>IF(ISBLANK('Risk - N loss'!C73),"",'Risk - N loss'!C73)</f>
        <v/>
      </c>
      <c r="D73" s="47" t="str">
        <f>IF(ISBLANK('Risk - N loss'!D73),"",'Risk - N loss'!D73)</f>
        <v/>
      </c>
      <c r="E73" s="35"/>
      <c r="F73" s="125"/>
      <c r="G73" s="35"/>
      <c r="H73" s="35"/>
      <c r="I73" s="35"/>
      <c r="J73" s="118" t="str">
        <f t="shared" si="25"/>
        <v/>
      </c>
      <c r="K73" s="35"/>
      <c r="L73" s="35"/>
      <c r="M73" s="119" t="str">
        <f>IFERROR(IF(TablePloss[[#This Row],[Mitigated erosion rate (t/ha/year)]]="","",((TablePloss[[#This Row],[Unmitigated erosion rate (t/ha/year)]]-TablePloss[[#This Row],[Mitigated erosion rate (t/ha/year)]])/TablePloss[[#This Row],[Unmitigated erosion rate (t/ha/year)]])),"")</f>
        <v/>
      </c>
      <c r="N73" s="35"/>
      <c r="R73" s="116"/>
      <c r="S73" s="116"/>
      <c r="T73" s="116"/>
      <c r="U73" s="116"/>
      <c r="V73" s="116"/>
      <c r="W73" s="116"/>
      <c r="X73" s="116"/>
      <c r="Y73" s="116"/>
      <c r="Z73" s="115" t="str">
        <f t="shared" si="34"/>
        <v/>
      </c>
      <c r="AA73" s="115" t="str">
        <f t="shared" si="35"/>
        <v/>
      </c>
      <c r="AB73" s="115">
        <f t="shared" si="15"/>
        <v>0</v>
      </c>
      <c r="AC73" s="111">
        <f t="shared" si="26"/>
        <v>0</v>
      </c>
      <c r="AD73" s="111">
        <f t="shared" si="14"/>
        <v>0</v>
      </c>
      <c r="AE73" s="111">
        <f t="shared" si="27"/>
        <v>0</v>
      </c>
      <c r="AF73" s="111">
        <f t="shared" si="28"/>
        <v>0</v>
      </c>
      <c r="AG73" s="111">
        <f t="shared" si="29"/>
        <v>0</v>
      </c>
      <c r="AH73" s="111">
        <f t="shared" si="30"/>
        <v>0</v>
      </c>
      <c r="AI73" s="111">
        <f t="shared" si="31"/>
        <v>0</v>
      </c>
      <c r="AJ73" s="111">
        <f t="shared" si="36"/>
        <v>0</v>
      </c>
      <c r="AK73" s="111">
        <f t="shared" si="32"/>
        <v>0</v>
      </c>
      <c r="AL73" s="111"/>
      <c r="AM73" s="115">
        <f t="shared" si="33"/>
        <v>0</v>
      </c>
      <c r="AN73" s="116"/>
      <c r="AO73" s="111"/>
    </row>
    <row r="74" spans="2:41" s="53" customFormat="1" ht="24.6" customHeight="1" thickBot="1" x14ac:dyDescent="0.4">
      <c r="B74" s="90">
        <v>69</v>
      </c>
      <c r="C74" s="47" t="str">
        <f>IF(ISBLANK('Risk - N loss'!C74),"",'Risk - N loss'!C74)</f>
        <v/>
      </c>
      <c r="D74" s="47" t="str">
        <f>IF(ISBLANK('Risk - N loss'!D74),"",'Risk - N loss'!D74)</f>
        <v/>
      </c>
      <c r="E74" s="35"/>
      <c r="F74" s="125"/>
      <c r="G74" s="35"/>
      <c r="H74" s="35"/>
      <c r="I74" s="35"/>
      <c r="J74" s="118" t="str">
        <f t="shared" si="25"/>
        <v/>
      </c>
      <c r="K74" s="35"/>
      <c r="L74" s="35"/>
      <c r="M74" s="119" t="str">
        <f>IFERROR(IF(TablePloss[[#This Row],[Mitigated erosion rate (t/ha/year)]]="","",((TablePloss[[#This Row],[Unmitigated erosion rate (t/ha/year)]]-TablePloss[[#This Row],[Mitigated erosion rate (t/ha/year)]])/TablePloss[[#This Row],[Unmitigated erosion rate (t/ha/year)]])),"")</f>
        <v/>
      </c>
      <c r="N74" s="35"/>
      <c r="R74" s="116"/>
      <c r="S74" s="116"/>
      <c r="T74" s="116"/>
      <c r="U74" s="116"/>
      <c r="V74" s="116"/>
      <c r="W74" s="116"/>
      <c r="X74" s="116"/>
      <c r="Y74" s="116"/>
      <c r="Z74" s="115" t="str">
        <f t="shared" si="34"/>
        <v/>
      </c>
      <c r="AA74" s="115" t="str">
        <f t="shared" si="35"/>
        <v/>
      </c>
      <c r="AB74" s="115">
        <f t="shared" si="15"/>
        <v>0</v>
      </c>
      <c r="AC74" s="111">
        <f t="shared" si="26"/>
        <v>0</v>
      </c>
      <c r="AD74" s="111">
        <f t="shared" si="14"/>
        <v>0</v>
      </c>
      <c r="AE74" s="111">
        <f t="shared" si="27"/>
        <v>0</v>
      </c>
      <c r="AF74" s="111">
        <f t="shared" si="28"/>
        <v>0</v>
      </c>
      <c r="AG74" s="111">
        <f t="shared" si="29"/>
        <v>0</v>
      </c>
      <c r="AH74" s="111">
        <f t="shared" si="30"/>
        <v>0</v>
      </c>
      <c r="AI74" s="111">
        <f t="shared" si="31"/>
        <v>0</v>
      </c>
      <c r="AJ74" s="111">
        <f t="shared" si="36"/>
        <v>0</v>
      </c>
      <c r="AK74" s="111">
        <f t="shared" si="32"/>
        <v>0</v>
      </c>
      <c r="AL74" s="111"/>
      <c r="AM74" s="115">
        <f t="shared" si="33"/>
        <v>0</v>
      </c>
      <c r="AN74" s="116"/>
      <c r="AO74" s="111"/>
    </row>
    <row r="75" spans="2:41" s="53" customFormat="1" ht="24.6" customHeight="1" thickBot="1" x14ac:dyDescent="0.4">
      <c r="B75" s="90">
        <v>70</v>
      </c>
      <c r="C75" s="47" t="str">
        <f>IF(ISBLANK('Risk - N loss'!C75),"",'Risk - N loss'!C75)</f>
        <v/>
      </c>
      <c r="D75" s="47" t="str">
        <f>IF(ISBLANK('Risk - N loss'!D75),"",'Risk - N loss'!D75)</f>
        <v/>
      </c>
      <c r="E75" s="35"/>
      <c r="F75" s="125"/>
      <c r="G75" s="35"/>
      <c r="H75" s="35"/>
      <c r="I75" s="35"/>
      <c r="J75" s="118" t="str">
        <f t="shared" si="25"/>
        <v/>
      </c>
      <c r="K75" s="35"/>
      <c r="L75" s="35"/>
      <c r="M75" s="119" t="str">
        <f>IFERROR(IF(TablePloss[[#This Row],[Mitigated erosion rate (t/ha/year)]]="","",((TablePloss[[#This Row],[Unmitigated erosion rate (t/ha/year)]]-TablePloss[[#This Row],[Mitigated erosion rate (t/ha/year)]])/TablePloss[[#This Row],[Unmitigated erosion rate (t/ha/year)]])),"")</f>
        <v/>
      </c>
      <c r="N75" s="35"/>
      <c r="R75" s="116"/>
      <c r="S75" s="116"/>
      <c r="T75" s="116"/>
      <c r="U75" s="116"/>
      <c r="V75" s="116"/>
      <c r="W75" s="116"/>
      <c r="X75" s="116"/>
      <c r="Y75" s="116"/>
      <c r="Z75" s="115" t="str">
        <f t="shared" si="34"/>
        <v/>
      </c>
      <c r="AA75" s="115" t="str">
        <f t="shared" si="35"/>
        <v/>
      </c>
      <c r="AB75" s="115">
        <f t="shared" si="15"/>
        <v>0</v>
      </c>
      <c r="AC75" s="111">
        <f t="shared" si="26"/>
        <v>0</v>
      </c>
      <c r="AD75" s="111">
        <f t="shared" si="14"/>
        <v>0</v>
      </c>
      <c r="AE75" s="111">
        <f t="shared" si="27"/>
        <v>0</v>
      </c>
      <c r="AF75" s="111">
        <f t="shared" si="28"/>
        <v>0</v>
      </c>
      <c r="AG75" s="111">
        <f t="shared" si="29"/>
        <v>0</v>
      </c>
      <c r="AH75" s="111">
        <f t="shared" si="30"/>
        <v>0</v>
      </c>
      <c r="AI75" s="111">
        <f t="shared" si="31"/>
        <v>0</v>
      </c>
      <c r="AJ75" s="111">
        <f t="shared" si="36"/>
        <v>0</v>
      </c>
      <c r="AK75" s="111">
        <f t="shared" si="32"/>
        <v>0</v>
      </c>
      <c r="AL75" s="111"/>
      <c r="AM75" s="115">
        <f t="shared" si="33"/>
        <v>0</v>
      </c>
      <c r="AN75" s="116"/>
      <c r="AO75" s="111"/>
    </row>
    <row r="76" spans="2:41" s="53" customFormat="1" ht="24.6" customHeight="1" thickBot="1" x14ac:dyDescent="0.4">
      <c r="B76" s="90">
        <v>71</v>
      </c>
      <c r="C76" s="47" t="str">
        <f>IF(ISBLANK('Risk - N loss'!C76),"",'Risk - N loss'!C76)</f>
        <v/>
      </c>
      <c r="D76" s="47" t="str">
        <f>IF(ISBLANK('Risk - N loss'!D76),"",'Risk - N loss'!D76)</f>
        <v/>
      </c>
      <c r="E76" s="35"/>
      <c r="F76" s="125"/>
      <c r="G76" s="35"/>
      <c r="H76" s="35"/>
      <c r="I76" s="35"/>
      <c r="J76" s="118" t="str">
        <f t="shared" si="25"/>
        <v/>
      </c>
      <c r="K76" s="35"/>
      <c r="L76" s="35"/>
      <c r="M76" s="119" t="str">
        <f>IFERROR(IF(TablePloss[[#This Row],[Mitigated erosion rate (t/ha/year)]]="","",((TablePloss[[#This Row],[Unmitigated erosion rate (t/ha/year)]]-TablePloss[[#This Row],[Mitigated erosion rate (t/ha/year)]])/TablePloss[[#This Row],[Unmitigated erosion rate (t/ha/year)]])),"")</f>
        <v/>
      </c>
      <c r="N76" s="35"/>
      <c r="R76" s="116"/>
      <c r="S76" s="116"/>
      <c r="T76" s="116"/>
      <c r="U76" s="116"/>
      <c r="V76" s="116"/>
      <c r="W76" s="116"/>
      <c r="X76" s="116"/>
      <c r="Y76" s="116"/>
      <c r="Z76" s="115" t="str">
        <f t="shared" si="34"/>
        <v/>
      </c>
      <c r="AA76" s="115" t="str">
        <f t="shared" si="35"/>
        <v/>
      </c>
      <c r="AB76" s="115">
        <f t="shared" si="15"/>
        <v>0</v>
      </c>
      <c r="AC76" s="111">
        <f t="shared" si="26"/>
        <v>0</v>
      </c>
      <c r="AD76" s="111">
        <f t="shared" si="14"/>
        <v>0</v>
      </c>
      <c r="AE76" s="111">
        <f t="shared" si="27"/>
        <v>0</v>
      </c>
      <c r="AF76" s="111">
        <f t="shared" si="28"/>
        <v>0</v>
      </c>
      <c r="AG76" s="111">
        <f t="shared" si="29"/>
        <v>0</v>
      </c>
      <c r="AH76" s="111">
        <f t="shared" si="30"/>
        <v>0</v>
      </c>
      <c r="AI76" s="111">
        <f t="shared" si="31"/>
        <v>0</v>
      </c>
      <c r="AJ76" s="111">
        <f t="shared" si="36"/>
        <v>0</v>
      </c>
      <c r="AK76" s="111">
        <f t="shared" si="32"/>
        <v>0</v>
      </c>
      <c r="AL76" s="111"/>
      <c r="AM76" s="115">
        <f t="shared" si="33"/>
        <v>0</v>
      </c>
      <c r="AN76" s="116"/>
      <c r="AO76" s="111"/>
    </row>
    <row r="77" spans="2:41" s="53" customFormat="1" ht="24.6" customHeight="1" thickBot="1" x14ac:dyDescent="0.4">
      <c r="B77" s="90">
        <v>72</v>
      </c>
      <c r="C77" s="47" t="str">
        <f>IF(ISBLANK('Risk - N loss'!C77),"",'Risk - N loss'!C77)</f>
        <v/>
      </c>
      <c r="D77" s="47" t="str">
        <f>IF(ISBLANK('Risk - N loss'!D77),"",'Risk - N loss'!D77)</f>
        <v/>
      </c>
      <c r="E77" s="35"/>
      <c r="F77" s="125"/>
      <c r="G77" s="35"/>
      <c r="H77" s="35"/>
      <c r="I77" s="35"/>
      <c r="J77" s="118" t="str">
        <f t="shared" si="25"/>
        <v/>
      </c>
      <c r="K77" s="35"/>
      <c r="L77" s="35"/>
      <c r="M77" s="119" t="str">
        <f>IFERROR(IF(TablePloss[[#This Row],[Mitigated erosion rate (t/ha/year)]]="","",((TablePloss[[#This Row],[Unmitigated erosion rate (t/ha/year)]]-TablePloss[[#This Row],[Mitigated erosion rate (t/ha/year)]])/TablePloss[[#This Row],[Unmitigated erosion rate (t/ha/year)]])),"")</f>
        <v/>
      </c>
      <c r="N77" s="35"/>
      <c r="R77" s="116"/>
      <c r="S77" s="116"/>
      <c r="T77" s="116"/>
      <c r="U77" s="116"/>
      <c r="V77" s="116"/>
      <c r="W77" s="116"/>
      <c r="X77" s="116"/>
      <c r="Y77" s="116"/>
      <c r="Z77" s="115" t="str">
        <f t="shared" si="34"/>
        <v/>
      </c>
      <c r="AA77" s="115" t="str">
        <f t="shared" si="35"/>
        <v/>
      </c>
      <c r="AB77" s="115">
        <f t="shared" si="15"/>
        <v>0</v>
      </c>
      <c r="AC77" s="111">
        <f t="shared" si="26"/>
        <v>0</v>
      </c>
      <c r="AD77" s="111">
        <f t="shared" si="14"/>
        <v>0</v>
      </c>
      <c r="AE77" s="111">
        <f t="shared" si="27"/>
        <v>0</v>
      </c>
      <c r="AF77" s="111">
        <f t="shared" si="28"/>
        <v>0</v>
      </c>
      <c r="AG77" s="111">
        <f t="shared" si="29"/>
        <v>0</v>
      </c>
      <c r="AH77" s="111">
        <f t="shared" si="30"/>
        <v>0</v>
      </c>
      <c r="AI77" s="111">
        <f t="shared" si="31"/>
        <v>0</v>
      </c>
      <c r="AJ77" s="111">
        <f t="shared" si="36"/>
        <v>0</v>
      </c>
      <c r="AK77" s="111">
        <f t="shared" si="32"/>
        <v>0</v>
      </c>
      <c r="AL77" s="111"/>
      <c r="AM77" s="115">
        <f t="shared" si="33"/>
        <v>0</v>
      </c>
      <c r="AN77" s="116"/>
      <c r="AO77" s="111"/>
    </row>
    <row r="78" spans="2:41" s="53" customFormat="1" ht="24.6" customHeight="1" thickBot="1" x14ac:dyDescent="0.4">
      <c r="B78" s="90">
        <v>73</v>
      </c>
      <c r="C78" s="47" t="str">
        <f>IF(ISBLANK('Risk - N loss'!C78),"",'Risk - N loss'!C78)</f>
        <v/>
      </c>
      <c r="D78" s="47" t="str">
        <f>IF(ISBLANK('Risk - N loss'!D78),"",'Risk - N loss'!D78)</f>
        <v/>
      </c>
      <c r="E78" s="35"/>
      <c r="F78" s="125"/>
      <c r="G78" s="35"/>
      <c r="H78" s="35"/>
      <c r="I78" s="35"/>
      <c r="J78" s="118" t="str">
        <f t="shared" si="25"/>
        <v/>
      </c>
      <c r="K78" s="35"/>
      <c r="L78" s="35"/>
      <c r="M78" s="119" t="str">
        <f>IFERROR(IF(TablePloss[[#This Row],[Mitigated erosion rate (t/ha/year)]]="","",((TablePloss[[#This Row],[Unmitigated erosion rate (t/ha/year)]]-TablePloss[[#This Row],[Mitigated erosion rate (t/ha/year)]])/TablePloss[[#This Row],[Unmitigated erosion rate (t/ha/year)]])),"")</f>
        <v/>
      </c>
      <c r="N78" s="35"/>
      <c r="R78" s="116"/>
      <c r="S78" s="116"/>
      <c r="T78" s="116"/>
      <c r="U78" s="116"/>
      <c r="V78" s="116"/>
      <c r="W78" s="116"/>
      <c r="X78" s="116"/>
      <c r="Y78" s="116"/>
      <c r="Z78" s="115" t="str">
        <f t="shared" si="34"/>
        <v/>
      </c>
      <c r="AA78" s="115" t="str">
        <f t="shared" si="35"/>
        <v/>
      </c>
      <c r="AB78" s="115">
        <f t="shared" si="15"/>
        <v>0</v>
      </c>
      <c r="AC78" s="111">
        <f t="shared" si="26"/>
        <v>0</v>
      </c>
      <c r="AD78" s="111">
        <f t="shared" si="14"/>
        <v>0</v>
      </c>
      <c r="AE78" s="111">
        <f t="shared" si="27"/>
        <v>0</v>
      </c>
      <c r="AF78" s="111">
        <f t="shared" si="28"/>
        <v>0</v>
      </c>
      <c r="AG78" s="111">
        <f t="shared" si="29"/>
        <v>0</v>
      </c>
      <c r="AH78" s="111">
        <f t="shared" si="30"/>
        <v>0</v>
      </c>
      <c r="AI78" s="111">
        <f t="shared" si="31"/>
        <v>0</v>
      </c>
      <c r="AJ78" s="111">
        <f t="shared" si="36"/>
        <v>0</v>
      </c>
      <c r="AK78" s="111">
        <f t="shared" si="32"/>
        <v>0</v>
      </c>
      <c r="AL78" s="111"/>
      <c r="AM78" s="115">
        <f t="shared" si="33"/>
        <v>0</v>
      </c>
      <c r="AN78" s="116"/>
      <c r="AO78" s="111"/>
    </row>
    <row r="79" spans="2:41" s="53" customFormat="1" ht="24.6" customHeight="1" thickBot="1" x14ac:dyDescent="0.4">
      <c r="B79" s="90">
        <v>74</v>
      </c>
      <c r="C79" s="47" t="str">
        <f>IF(ISBLANK('Risk - N loss'!C79),"",'Risk - N loss'!C79)</f>
        <v/>
      </c>
      <c r="D79" s="47" t="str">
        <f>IF(ISBLANK('Risk - N loss'!D79),"",'Risk - N loss'!D79)</f>
        <v/>
      </c>
      <c r="E79" s="35"/>
      <c r="F79" s="125"/>
      <c r="G79" s="35"/>
      <c r="H79" s="35"/>
      <c r="I79" s="35"/>
      <c r="J79" s="118" t="str">
        <f t="shared" si="25"/>
        <v/>
      </c>
      <c r="K79" s="35"/>
      <c r="L79" s="35"/>
      <c r="M79" s="119" t="str">
        <f>IFERROR(IF(TablePloss[[#This Row],[Mitigated erosion rate (t/ha/year)]]="","",((TablePloss[[#This Row],[Unmitigated erosion rate (t/ha/year)]]-TablePloss[[#This Row],[Mitigated erosion rate (t/ha/year)]])/TablePloss[[#This Row],[Unmitigated erosion rate (t/ha/year)]])),"")</f>
        <v/>
      </c>
      <c r="N79" s="35"/>
      <c r="R79" s="116"/>
      <c r="S79" s="116"/>
      <c r="T79" s="116"/>
      <c r="U79" s="116"/>
      <c r="V79" s="116"/>
      <c r="W79" s="116"/>
      <c r="X79" s="116"/>
      <c r="Y79" s="116"/>
      <c r="Z79" s="115" t="str">
        <f t="shared" si="34"/>
        <v/>
      </c>
      <c r="AA79" s="115" t="str">
        <f t="shared" si="35"/>
        <v/>
      </c>
      <c r="AB79" s="115">
        <f t="shared" si="15"/>
        <v>0</v>
      </c>
      <c r="AC79" s="111">
        <f t="shared" si="26"/>
        <v>0</v>
      </c>
      <c r="AD79" s="111">
        <f t="shared" si="14"/>
        <v>0</v>
      </c>
      <c r="AE79" s="111">
        <f t="shared" si="27"/>
        <v>0</v>
      </c>
      <c r="AF79" s="111">
        <f t="shared" si="28"/>
        <v>0</v>
      </c>
      <c r="AG79" s="111">
        <f t="shared" si="29"/>
        <v>0</v>
      </c>
      <c r="AH79" s="111">
        <f t="shared" si="30"/>
        <v>0</v>
      </c>
      <c r="AI79" s="111">
        <f t="shared" si="31"/>
        <v>0</v>
      </c>
      <c r="AJ79" s="111">
        <f t="shared" si="36"/>
        <v>0</v>
      </c>
      <c r="AK79" s="111">
        <f t="shared" si="32"/>
        <v>0</v>
      </c>
      <c r="AL79" s="111"/>
      <c r="AM79" s="115">
        <f t="shared" si="33"/>
        <v>0</v>
      </c>
      <c r="AN79" s="116"/>
      <c r="AO79" s="111"/>
    </row>
    <row r="80" spans="2:41" s="53" customFormat="1" ht="24.6" customHeight="1" thickBot="1" x14ac:dyDescent="0.4">
      <c r="B80" s="90">
        <v>75</v>
      </c>
      <c r="C80" s="47" t="str">
        <f>IF(ISBLANK('Risk - N loss'!C80),"",'Risk - N loss'!C80)</f>
        <v/>
      </c>
      <c r="D80" s="47" t="str">
        <f>IF(ISBLANK('Risk - N loss'!D80),"",'Risk - N loss'!D80)</f>
        <v/>
      </c>
      <c r="E80" s="35"/>
      <c r="F80" s="125"/>
      <c r="G80" s="35"/>
      <c r="H80" s="35"/>
      <c r="I80" s="35"/>
      <c r="J80" s="118" t="str">
        <f t="shared" si="25"/>
        <v/>
      </c>
      <c r="K80" s="35"/>
      <c r="L80" s="35"/>
      <c r="M80" s="119" t="str">
        <f>IFERROR(IF(TablePloss[[#This Row],[Mitigated erosion rate (t/ha/year)]]="","",((TablePloss[[#This Row],[Unmitigated erosion rate (t/ha/year)]]-TablePloss[[#This Row],[Mitigated erosion rate (t/ha/year)]])/TablePloss[[#This Row],[Unmitigated erosion rate (t/ha/year)]])),"")</f>
        <v/>
      </c>
      <c r="N80" s="35"/>
      <c r="R80" s="116"/>
      <c r="S80" s="116"/>
      <c r="T80" s="116"/>
      <c r="U80" s="116"/>
      <c r="V80" s="116"/>
      <c r="W80" s="116"/>
      <c r="X80" s="116"/>
      <c r="Y80" s="116"/>
      <c r="Z80" s="115" t="str">
        <f t="shared" si="34"/>
        <v/>
      </c>
      <c r="AA80" s="115" t="str">
        <f t="shared" si="35"/>
        <v/>
      </c>
      <c r="AB80" s="115">
        <f t="shared" si="15"/>
        <v>0</v>
      </c>
      <c r="AC80" s="111">
        <f t="shared" si="26"/>
        <v>0</v>
      </c>
      <c r="AD80" s="111">
        <f t="shared" si="14"/>
        <v>0</v>
      </c>
      <c r="AE80" s="111">
        <f t="shared" si="27"/>
        <v>0</v>
      </c>
      <c r="AF80" s="111">
        <f t="shared" si="28"/>
        <v>0</v>
      </c>
      <c r="AG80" s="111">
        <f t="shared" si="29"/>
        <v>0</v>
      </c>
      <c r="AH80" s="111">
        <f t="shared" si="30"/>
        <v>0</v>
      </c>
      <c r="AI80" s="111">
        <f t="shared" si="31"/>
        <v>0</v>
      </c>
      <c r="AJ80" s="111">
        <f t="shared" si="36"/>
        <v>0</v>
      </c>
      <c r="AK80" s="111">
        <f t="shared" si="32"/>
        <v>0</v>
      </c>
      <c r="AL80" s="111"/>
      <c r="AM80" s="115">
        <f t="shared" si="33"/>
        <v>0</v>
      </c>
      <c r="AN80" s="116"/>
      <c r="AO80" s="111"/>
    </row>
    <row r="81" spans="2:41" s="53" customFormat="1" ht="24.6" customHeight="1" thickBot="1" x14ac:dyDescent="0.4">
      <c r="B81" s="90">
        <v>76</v>
      </c>
      <c r="C81" s="47" t="str">
        <f>IF(ISBLANK('Risk - N loss'!C81),"",'Risk - N loss'!C81)</f>
        <v/>
      </c>
      <c r="D81" s="47" t="str">
        <f>IF(ISBLANK('Risk - N loss'!D81),"",'Risk - N loss'!D81)</f>
        <v/>
      </c>
      <c r="E81" s="35"/>
      <c r="F81" s="125"/>
      <c r="G81" s="35"/>
      <c r="H81" s="35"/>
      <c r="I81" s="35"/>
      <c r="J81" s="118" t="str">
        <f t="shared" si="25"/>
        <v/>
      </c>
      <c r="K81" s="35"/>
      <c r="L81" s="35"/>
      <c r="M81" s="119" t="str">
        <f>IFERROR(IF(TablePloss[[#This Row],[Mitigated erosion rate (t/ha/year)]]="","",((TablePloss[[#This Row],[Unmitigated erosion rate (t/ha/year)]]-TablePloss[[#This Row],[Mitigated erosion rate (t/ha/year)]])/TablePloss[[#This Row],[Unmitigated erosion rate (t/ha/year)]])),"")</f>
        <v/>
      </c>
      <c r="N81" s="35"/>
      <c r="R81" s="116"/>
      <c r="S81" s="116"/>
      <c r="T81" s="116"/>
      <c r="U81" s="116"/>
      <c r="V81" s="116"/>
      <c r="W81" s="116"/>
      <c r="X81" s="116"/>
      <c r="Y81" s="116"/>
      <c r="Z81" s="115" t="str">
        <f t="shared" si="34"/>
        <v/>
      </c>
      <c r="AA81" s="115" t="str">
        <f t="shared" si="35"/>
        <v/>
      </c>
      <c r="AB81" s="115">
        <f t="shared" si="15"/>
        <v>0</v>
      </c>
      <c r="AC81" s="111">
        <f t="shared" si="26"/>
        <v>0</v>
      </c>
      <c r="AD81" s="111">
        <f t="shared" si="14"/>
        <v>0</v>
      </c>
      <c r="AE81" s="111">
        <f t="shared" si="27"/>
        <v>0</v>
      </c>
      <c r="AF81" s="111">
        <f t="shared" si="28"/>
        <v>0</v>
      </c>
      <c r="AG81" s="111">
        <f t="shared" si="29"/>
        <v>0</v>
      </c>
      <c r="AH81" s="111">
        <f t="shared" si="30"/>
        <v>0</v>
      </c>
      <c r="AI81" s="111">
        <f t="shared" si="31"/>
        <v>0</v>
      </c>
      <c r="AJ81" s="111">
        <f t="shared" si="36"/>
        <v>0</v>
      </c>
      <c r="AK81" s="111">
        <f t="shared" si="32"/>
        <v>0</v>
      </c>
      <c r="AL81" s="111"/>
      <c r="AM81" s="115">
        <f t="shared" si="33"/>
        <v>0</v>
      </c>
      <c r="AN81" s="116"/>
      <c r="AO81" s="111"/>
    </row>
    <row r="82" spans="2:41" s="53" customFormat="1" ht="24.6" customHeight="1" thickBot="1" x14ac:dyDescent="0.4">
      <c r="B82" s="90">
        <v>77</v>
      </c>
      <c r="C82" s="47" t="str">
        <f>IF(ISBLANK('Risk - N loss'!C82),"",'Risk - N loss'!C82)</f>
        <v/>
      </c>
      <c r="D82" s="47" t="str">
        <f>IF(ISBLANK('Risk - N loss'!D82),"",'Risk - N loss'!D82)</f>
        <v/>
      </c>
      <c r="E82" s="35"/>
      <c r="F82" s="125"/>
      <c r="G82" s="35"/>
      <c r="H82" s="35"/>
      <c r="I82" s="35"/>
      <c r="J82" s="118" t="str">
        <f t="shared" si="25"/>
        <v/>
      </c>
      <c r="K82" s="35"/>
      <c r="L82" s="35"/>
      <c r="M82" s="119" t="str">
        <f>IFERROR(IF(TablePloss[[#This Row],[Mitigated erosion rate (t/ha/year)]]="","",((TablePloss[[#This Row],[Unmitigated erosion rate (t/ha/year)]]-TablePloss[[#This Row],[Mitigated erosion rate (t/ha/year)]])/TablePloss[[#This Row],[Unmitigated erosion rate (t/ha/year)]])),"")</f>
        <v/>
      </c>
      <c r="N82" s="35"/>
      <c r="R82" s="116"/>
      <c r="S82" s="116"/>
      <c r="T82" s="116"/>
      <c r="U82" s="116"/>
      <c r="V82" s="116"/>
      <c r="W82" s="116"/>
      <c r="X82" s="116"/>
      <c r="Y82" s="116"/>
      <c r="Z82" s="115" t="str">
        <f t="shared" si="34"/>
        <v/>
      </c>
      <c r="AA82" s="115" t="str">
        <f t="shared" si="35"/>
        <v/>
      </c>
      <c r="AB82" s="115">
        <f t="shared" si="15"/>
        <v>0</v>
      </c>
      <c r="AC82" s="111">
        <f t="shared" si="26"/>
        <v>0</v>
      </c>
      <c r="AD82" s="111">
        <f t="shared" si="14"/>
        <v>0</v>
      </c>
      <c r="AE82" s="111">
        <f t="shared" si="27"/>
        <v>0</v>
      </c>
      <c r="AF82" s="111">
        <f t="shared" si="28"/>
        <v>0</v>
      </c>
      <c r="AG82" s="111">
        <f t="shared" si="29"/>
        <v>0</v>
      </c>
      <c r="AH82" s="111">
        <f t="shared" si="30"/>
        <v>0</v>
      </c>
      <c r="AI82" s="111">
        <f t="shared" si="31"/>
        <v>0</v>
      </c>
      <c r="AJ82" s="111">
        <f t="shared" si="36"/>
        <v>0</v>
      </c>
      <c r="AK82" s="111">
        <f t="shared" si="32"/>
        <v>0</v>
      </c>
      <c r="AL82" s="111"/>
      <c r="AM82" s="115">
        <f t="shared" si="33"/>
        <v>0</v>
      </c>
      <c r="AN82" s="116"/>
      <c r="AO82" s="111"/>
    </row>
    <row r="83" spans="2:41" s="53" customFormat="1" ht="24.6" customHeight="1" thickBot="1" x14ac:dyDescent="0.4">
      <c r="B83" s="90">
        <v>78</v>
      </c>
      <c r="C83" s="47" t="str">
        <f>IF(ISBLANK('Risk - N loss'!C83),"",'Risk - N loss'!C83)</f>
        <v/>
      </c>
      <c r="D83" s="47" t="str">
        <f>IF(ISBLANK('Risk - N loss'!D83),"",'Risk - N loss'!D83)</f>
        <v/>
      </c>
      <c r="E83" s="35"/>
      <c r="F83" s="125"/>
      <c r="G83" s="35"/>
      <c r="H83" s="35"/>
      <c r="I83" s="35"/>
      <c r="J83" s="118" t="str">
        <f t="shared" si="25"/>
        <v/>
      </c>
      <c r="K83" s="35"/>
      <c r="L83" s="35"/>
      <c r="M83" s="119" t="str">
        <f>IFERROR(IF(TablePloss[[#This Row],[Mitigated erosion rate (t/ha/year)]]="","",((TablePloss[[#This Row],[Unmitigated erosion rate (t/ha/year)]]-TablePloss[[#This Row],[Mitigated erosion rate (t/ha/year)]])/TablePloss[[#This Row],[Unmitigated erosion rate (t/ha/year)]])),"")</f>
        <v/>
      </c>
      <c r="N83" s="35"/>
      <c r="R83" s="116"/>
      <c r="S83" s="116"/>
      <c r="T83" s="116"/>
      <c r="U83" s="116"/>
      <c r="V83" s="116"/>
      <c r="W83" s="116"/>
      <c r="X83" s="116"/>
      <c r="Y83" s="116"/>
      <c r="Z83" s="115" t="str">
        <f t="shared" si="34"/>
        <v/>
      </c>
      <c r="AA83" s="115" t="str">
        <f t="shared" si="35"/>
        <v/>
      </c>
      <c r="AB83" s="115">
        <f t="shared" si="15"/>
        <v>0</v>
      </c>
      <c r="AC83" s="111">
        <f t="shared" si="26"/>
        <v>0</v>
      </c>
      <c r="AD83" s="111">
        <f t="shared" ref="AD83:AD105" si="37">IF(AND(F83&gt;0,F83&lt;=1),1,IF(AND(G83="Yes",F83&lt;=5),1,IF(AND(F83&lt;=2,H83="LOW"),1,0)))</f>
        <v>0</v>
      </c>
      <c r="AE83" s="111">
        <f t="shared" si="27"/>
        <v>0</v>
      </c>
      <c r="AF83" s="111">
        <f t="shared" si="28"/>
        <v>0</v>
      </c>
      <c r="AG83" s="111">
        <f t="shared" si="29"/>
        <v>0</v>
      </c>
      <c r="AH83" s="111">
        <f t="shared" si="30"/>
        <v>0</v>
      </c>
      <c r="AI83" s="111">
        <f t="shared" si="31"/>
        <v>0</v>
      </c>
      <c r="AJ83" s="111">
        <f t="shared" si="36"/>
        <v>0</v>
      </c>
      <c r="AK83" s="111">
        <f t="shared" si="32"/>
        <v>0</v>
      </c>
      <c r="AL83" s="111"/>
      <c r="AM83" s="115">
        <f t="shared" si="33"/>
        <v>0</v>
      </c>
      <c r="AN83" s="116"/>
      <c r="AO83" s="111"/>
    </row>
    <row r="84" spans="2:41" s="53" customFormat="1" ht="24.6" customHeight="1" thickBot="1" x14ac:dyDescent="0.4">
      <c r="B84" s="90">
        <v>79</v>
      </c>
      <c r="C84" s="47" t="str">
        <f>IF(ISBLANK('Risk - N loss'!C84),"",'Risk - N loss'!C84)</f>
        <v/>
      </c>
      <c r="D84" s="47" t="str">
        <f>IF(ISBLANK('Risk - N loss'!D84),"",'Risk - N loss'!D84)</f>
        <v/>
      </c>
      <c r="E84" s="35"/>
      <c r="F84" s="125"/>
      <c r="G84" s="35"/>
      <c r="H84" s="35"/>
      <c r="I84" s="35"/>
      <c r="J84" s="118" t="str">
        <f t="shared" si="25"/>
        <v/>
      </c>
      <c r="K84" s="35"/>
      <c r="L84" s="35"/>
      <c r="M84" s="119" t="str">
        <f>IFERROR(IF(TablePloss[[#This Row],[Mitigated erosion rate (t/ha/year)]]="","",((TablePloss[[#This Row],[Unmitigated erosion rate (t/ha/year)]]-TablePloss[[#This Row],[Mitigated erosion rate (t/ha/year)]])/TablePloss[[#This Row],[Unmitigated erosion rate (t/ha/year)]])),"")</f>
        <v/>
      </c>
      <c r="N84" s="35"/>
      <c r="R84" s="116"/>
      <c r="S84" s="116"/>
      <c r="T84" s="116"/>
      <c r="U84" s="116"/>
      <c r="V84" s="116"/>
      <c r="W84" s="116"/>
      <c r="X84" s="116"/>
      <c r="Y84" s="116"/>
      <c r="Z84" s="115" t="str">
        <f t="shared" si="34"/>
        <v/>
      </c>
      <c r="AA84" s="115" t="str">
        <f t="shared" si="35"/>
        <v/>
      </c>
      <c r="AB84" s="115">
        <f t="shared" ref="AB84:AB105" si="38">IF(OR(AA84&lt;&gt;"",SUM(AC84:AK84)&gt;0),1,0)</f>
        <v>0</v>
      </c>
      <c r="AC84" s="111">
        <f t="shared" si="26"/>
        <v>0</v>
      </c>
      <c r="AD84" s="111">
        <f t="shared" si="37"/>
        <v>0</v>
      </c>
      <c r="AE84" s="111">
        <f t="shared" si="27"/>
        <v>0</v>
      </c>
      <c r="AF84" s="111">
        <f t="shared" si="28"/>
        <v>0</v>
      </c>
      <c r="AG84" s="111">
        <f t="shared" si="29"/>
        <v>0</v>
      </c>
      <c r="AH84" s="111">
        <f t="shared" si="30"/>
        <v>0</v>
      </c>
      <c r="AI84" s="111">
        <f t="shared" si="31"/>
        <v>0</v>
      </c>
      <c r="AJ84" s="111">
        <f t="shared" si="36"/>
        <v>0</v>
      </c>
      <c r="AK84" s="111">
        <f t="shared" si="32"/>
        <v>0</v>
      </c>
      <c r="AL84" s="111"/>
      <c r="AM84" s="115">
        <f t="shared" si="33"/>
        <v>0</v>
      </c>
      <c r="AN84" s="116"/>
      <c r="AO84" s="111"/>
    </row>
    <row r="85" spans="2:41" s="53" customFormat="1" ht="24.6" customHeight="1" thickBot="1" x14ac:dyDescent="0.4">
      <c r="B85" s="90">
        <v>80</v>
      </c>
      <c r="C85" s="47" t="str">
        <f>IF(ISBLANK('Risk - N loss'!C85),"",'Risk - N loss'!C85)</f>
        <v/>
      </c>
      <c r="D85" s="47" t="str">
        <f>IF(ISBLANK('Risk - N loss'!D85),"",'Risk - N loss'!D85)</f>
        <v/>
      </c>
      <c r="E85" s="35"/>
      <c r="F85" s="125"/>
      <c r="G85" s="35"/>
      <c r="H85" s="35"/>
      <c r="I85" s="35"/>
      <c r="J85" s="118" t="str">
        <f t="shared" si="25"/>
        <v/>
      </c>
      <c r="K85" s="35"/>
      <c r="L85" s="35"/>
      <c r="M85" s="119" t="str">
        <f>IFERROR(IF(TablePloss[[#This Row],[Mitigated erosion rate (t/ha/year)]]="","",((TablePloss[[#This Row],[Unmitigated erosion rate (t/ha/year)]]-TablePloss[[#This Row],[Mitigated erosion rate (t/ha/year)]])/TablePloss[[#This Row],[Unmitigated erosion rate (t/ha/year)]])),"")</f>
        <v/>
      </c>
      <c r="N85" s="35"/>
      <c r="R85" s="116"/>
      <c r="S85" s="116"/>
      <c r="T85" s="116"/>
      <c r="U85" s="116"/>
      <c r="V85" s="116"/>
      <c r="W85" s="116"/>
      <c r="X85" s="116"/>
      <c r="Y85" s="116"/>
      <c r="Z85" s="115" t="str">
        <f t="shared" si="34"/>
        <v/>
      </c>
      <c r="AA85" s="115" t="str">
        <f t="shared" si="35"/>
        <v/>
      </c>
      <c r="AB85" s="115">
        <f t="shared" si="38"/>
        <v>0</v>
      </c>
      <c r="AC85" s="111">
        <f t="shared" si="26"/>
        <v>0</v>
      </c>
      <c r="AD85" s="111">
        <f t="shared" si="37"/>
        <v>0</v>
      </c>
      <c r="AE85" s="111">
        <f t="shared" si="27"/>
        <v>0</v>
      </c>
      <c r="AF85" s="111">
        <f t="shared" si="28"/>
        <v>0</v>
      </c>
      <c r="AG85" s="111">
        <f t="shared" si="29"/>
        <v>0</v>
      </c>
      <c r="AH85" s="111">
        <f t="shared" si="30"/>
        <v>0</v>
      </c>
      <c r="AI85" s="111">
        <f t="shared" si="31"/>
        <v>0</v>
      </c>
      <c r="AJ85" s="111">
        <f t="shared" si="36"/>
        <v>0</v>
      </c>
      <c r="AK85" s="111">
        <f t="shared" si="32"/>
        <v>0</v>
      </c>
      <c r="AL85" s="111"/>
      <c r="AM85" s="115">
        <f t="shared" si="33"/>
        <v>0</v>
      </c>
      <c r="AN85" s="116"/>
      <c r="AO85" s="111"/>
    </row>
    <row r="86" spans="2:41" s="53" customFormat="1" ht="24.6" customHeight="1" thickBot="1" x14ac:dyDescent="0.4">
      <c r="B86" s="90">
        <v>81</v>
      </c>
      <c r="C86" s="47" t="str">
        <f>IF(ISBLANK('Risk - N loss'!C86),"",'Risk - N loss'!C86)</f>
        <v/>
      </c>
      <c r="D86" s="47" t="str">
        <f>IF(ISBLANK('Risk - N loss'!D86),"",'Risk - N loss'!D86)</f>
        <v/>
      </c>
      <c r="E86" s="35"/>
      <c r="F86" s="125"/>
      <c r="G86" s="35"/>
      <c r="H86" s="35"/>
      <c r="I86" s="35"/>
      <c r="J86" s="118" t="str">
        <f t="shared" si="25"/>
        <v/>
      </c>
      <c r="K86" s="35"/>
      <c r="L86" s="35"/>
      <c r="M86" s="119" t="str">
        <f>IFERROR(IF(TablePloss[[#This Row],[Mitigated erosion rate (t/ha/year)]]="","",((TablePloss[[#This Row],[Unmitigated erosion rate (t/ha/year)]]-TablePloss[[#This Row],[Mitigated erosion rate (t/ha/year)]])/TablePloss[[#This Row],[Unmitigated erosion rate (t/ha/year)]])),"")</f>
        <v/>
      </c>
      <c r="N86" s="35"/>
      <c r="R86" s="116"/>
      <c r="S86" s="116"/>
      <c r="T86" s="116"/>
      <c r="U86" s="116"/>
      <c r="V86" s="116"/>
      <c r="W86" s="116"/>
      <c r="X86" s="116"/>
      <c r="Y86" s="116"/>
      <c r="Z86" s="115" t="str">
        <f t="shared" si="34"/>
        <v/>
      </c>
      <c r="AA86" s="115" t="str">
        <f t="shared" si="35"/>
        <v/>
      </c>
      <c r="AB86" s="115">
        <f t="shared" si="38"/>
        <v>0</v>
      </c>
      <c r="AC86" s="111">
        <f t="shared" si="26"/>
        <v>0</v>
      </c>
      <c r="AD86" s="111">
        <f t="shared" si="37"/>
        <v>0</v>
      </c>
      <c r="AE86" s="111">
        <f t="shared" si="27"/>
        <v>0</v>
      </c>
      <c r="AF86" s="111">
        <f t="shared" si="28"/>
        <v>0</v>
      </c>
      <c r="AG86" s="111">
        <f t="shared" si="29"/>
        <v>0</v>
      </c>
      <c r="AH86" s="111">
        <f t="shared" si="30"/>
        <v>0</v>
      </c>
      <c r="AI86" s="111">
        <f t="shared" si="31"/>
        <v>0</v>
      </c>
      <c r="AJ86" s="111">
        <f t="shared" si="36"/>
        <v>0</v>
      </c>
      <c r="AK86" s="111">
        <f t="shared" si="32"/>
        <v>0</v>
      </c>
      <c r="AL86" s="111"/>
      <c r="AM86" s="115">
        <f t="shared" si="33"/>
        <v>0</v>
      </c>
      <c r="AN86" s="116"/>
      <c r="AO86" s="111"/>
    </row>
    <row r="87" spans="2:41" s="53" customFormat="1" ht="24.6" customHeight="1" thickBot="1" x14ac:dyDescent="0.4">
      <c r="B87" s="90">
        <v>82</v>
      </c>
      <c r="C87" s="47" t="str">
        <f>IF(ISBLANK('Risk - N loss'!C87),"",'Risk - N loss'!C87)</f>
        <v/>
      </c>
      <c r="D87" s="47" t="str">
        <f>IF(ISBLANK('Risk - N loss'!D87),"",'Risk - N loss'!D87)</f>
        <v/>
      </c>
      <c r="E87" s="35"/>
      <c r="F87" s="125"/>
      <c r="G87" s="35"/>
      <c r="H87" s="35"/>
      <c r="I87" s="35"/>
      <c r="J87" s="118" t="str">
        <f t="shared" si="25"/>
        <v/>
      </c>
      <c r="K87" s="35"/>
      <c r="L87" s="35"/>
      <c r="M87" s="119" t="str">
        <f>IFERROR(IF(TablePloss[[#This Row],[Mitigated erosion rate (t/ha/year)]]="","",((TablePloss[[#This Row],[Unmitigated erosion rate (t/ha/year)]]-TablePloss[[#This Row],[Mitigated erosion rate (t/ha/year)]])/TablePloss[[#This Row],[Unmitigated erosion rate (t/ha/year)]])),"")</f>
        <v/>
      </c>
      <c r="N87" s="35"/>
      <c r="R87" s="116"/>
      <c r="S87" s="116"/>
      <c r="T87" s="116"/>
      <c r="U87" s="116"/>
      <c r="V87" s="116"/>
      <c r="W87" s="116"/>
      <c r="X87" s="116"/>
      <c r="Y87" s="116"/>
      <c r="Z87" s="115" t="str">
        <f t="shared" si="34"/>
        <v/>
      </c>
      <c r="AA87" s="115" t="str">
        <f t="shared" si="35"/>
        <v/>
      </c>
      <c r="AB87" s="115">
        <f t="shared" si="38"/>
        <v>0</v>
      </c>
      <c r="AC87" s="111">
        <f t="shared" si="26"/>
        <v>0</v>
      </c>
      <c r="AD87" s="111">
        <f t="shared" si="37"/>
        <v>0</v>
      </c>
      <c r="AE87" s="111">
        <f t="shared" si="27"/>
        <v>0</v>
      </c>
      <c r="AF87" s="111">
        <f t="shared" si="28"/>
        <v>0</v>
      </c>
      <c r="AG87" s="111">
        <f t="shared" si="29"/>
        <v>0</v>
      </c>
      <c r="AH87" s="111">
        <f t="shared" si="30"/>
        <v>0</v>
      </c>
      <c r="AI87" s="111">
        <f t="shared" si="31"/>
        <v>0</v>
      </c>
      <c r="AJ87" s="111">
        <f t="shared" si="36"/>
        <v>0</v>
      </c>
      <c r="AK87" s="111">
        <f t="shared" si="32"/>
        <v>0</v>
      </c>
      <c r="AL87" s="111"/>
      <c r="AM87" s="115">
        <f t="shared" si="33"/>
        <v>0</v>
      </c>
      <c r="AN87" s="116"/>
      <c r="AO87" s="111"/>
    </row>
    <row r="88" spans="2:41" s="53" customFormat="1" ht="24.6" customHeight="1" thickBot="1" x14ac:dyDescent="0.4">
      <c r="B88" s="90">
        <v>83</v>
      </c>
      <c r="C88" s="47" t="str">
        <f>IF(ISBLANK('Risk - N loss'!C88),"",'Risk - N loss'!C88)</f>
        <v/>
      </c>
      <c r="D88" s="47" t="str">
        <f>IF(ISBLANK('Risk - N loss'!D88),"",'Risk - N loss'!D88)</f>
        <v/>
      </c>
      <c r="E88" s="35"/>
      <c r="F88" s="125"/>
      <c r="G88" s="35"/>
      <c r="H88" s="35"/>
      <c r="I88" s="35"/>
      <c r="J88" s="118" t="str">
        <f t="shared" si="25"/>
        <v/>
      </c>
      <c r="K88" s="35"/>
      <c r="L88" s="35"/>
      <c r="M88" s="119" t="str">
        <f>IFERROR(IF(TablePloss[[#This Row],[Mitigated erosion rate (t/ha/year)]]="","",((TablePloss[[#This Row],[Unmitigated erosion rate (t/ha/year)]]-TablePloss[[#This Row],[Mitigated erosion rate (t/ha/year)]])/TablePloss[[#This Row],[Unmitigated erosion rate (t/ha/year)]])),"")</f>
        <v/>
      </c>
      <c r="N88" s="35"/>
      <c r="R88" s="116"/>
      <c r="S88" s="116"/>
      <c r="T88" s="116"/>
      <c r="U88" s="116"/>
      <c r="V88" s="116"/>
      <c r="W88" s="116"/>
      <c r="X88" s="116"/>
      <c r="Y88" s="116"/>
      <c r="Z88" s="115" t="str">
        <f t="shared" si="34"/>
        <v/>
      </c>
      <c r="AA88" s="115" t="str">
        <f t="shared" si="35"/>
        <v/>
      </c>
      <c r="AB88" s="115">
        <f t="shared" si="38"/>
        <v>0</v>
      </c>
      <c r="AC88" s="111">
        <f t="shared" si="26"/>
        <v>0</v>
      </c>
      <c r="AD88" s="111">
        <f t="shared" si="37"/>
        <v>0</v>
      </c>
      <c r="AE88" s="111">
        <f t="shared" si="27"/>
        <v>0</v>
      </c>
      <c r="AF88" s="111">
        <f t="shared" si="28"/>
        <v>0</v>
      </c>
      <c r="AG88" s="111">
        <f t="shared" si="29"/>
        <v>0</v>
      </c>
      <c r="AH88" s="111">
        <f t="shared" si="30"/>
        <v>0</v>
      </c>
      <c r="AI88" s="111">
        <f t="shared" si="31"/>
        <v>0</v>
      </c>
      <c r="AJ88" s="111">
        <f t="shared" si="36"/>
        <v>0</v>
      </c>
      <c r="AK88" s="111">
        <f t="shared" si="32"/>
        <v>0</v>
      </c>
      <c r="AL88" s="111"/>
      <c r="AM88" s="115">
        <f t="shared" si="33"/>
        <v>0</v>
      </c>
      <c r="AN88" s="116"/>
      <c r="AO88" s="111"/>
    </row>
    <row r="89" spans="2:41" s="53" customFormat="1" ht="24.6" customHeight="1" thickBot="1" x14ac:dyDescent="0.4">
      <c r="B89" s="90">
        <v>84</v>
      </c>
      <c r="C89" s="47" t="str">
        <f>IF(ISBLANK('Risk - N loss'!C89),"",'Risk - N loss'!C89)</f>
        <v/>
      </c>
      <c r="D89" s="47" t="str">
        <f>IF(ISBLANK('Risk - N loss'!D89),"",'Risk - N loss'!D89)</f>
        <v/>
      </c>
      <c r="E89" s="35"/>
      <c r="F89" s="125"/>
      <c r="G89" s="35"/>
      <c r="H89" s="35"/>
      <c r="I89" s="35"/>
      <c r="J89" s="118" t="str">
        <f t="shared" si="25"/>
        <v/>
      </c>
      <c r="K89" s="35"/>
      <c r="L89" s="35"/>
      <c r="M89" s="119" t="str">
        <f>IFERROR(IF(TablePloss[[#This Row],[Mitigated erosion rate (t/ha/year)]]="","",((TablePloss[[#This Row],[Unmitigated erosion rate (t/ha/year)]]-TablePloss[[#This Row],[Mitigated erosion rate (t/ha/year)]])/TablePloss[[#This Row],[Unmitigated erosion rate (t/ha/year)]])),"")</f>
        <v/>
      </c>
      <c r="N89" s="35"/>
      <c r="R89" s="116"/>
      <c r="S89" s="116"/>
      <c r="T89" s="116"/>
      <c r="U89" s="116"/>
      <c r="V89" s="116"/>
      <c r="W89" s="116"/>
      <c r="X89" s="116"/>
      <c r="Y89" s="116"/>
      <c r="Z89" s="115" t="str">
        <f t="shared" si="34"/>
        <v/>
      </c>
      <c r="AA89" s="115" t="str">
        <f t="shared" si="35"/>
        <v/>
      </c>
      <c r="AB89" s="115">
        <f t="shared" si="38"/>
        <v>0</v>
      </c>
      <c r="AC89" s="111">
        <f t="shared" si="26"/>
        <v>0</v>
      </c>
      <c r="AD89" s="111">
        <f t="shared" si="37"/>
        <v>0</v>
      </c>
      <c r="AE89" s="111">
        <f t="shared" si="27"/>
        <v>0</v>
      </c>
      <c r="AF89" s="111">
        <f t="shared" si="28"/>
        <v>0</v>
      </c>
      <c r="AG89" s="111">
        <f t="shared" si="29"/>
        <v>0</v>
      </c>
      <c r="AH89" s="111">
        <f t="shared" si="30"/>
        <v>0</v>
      </c>
      <c r="AI89" s="111">
        <f t="shared" si="31"/>
        <v>0</v>
      </c>
      <c r="AJ89" s="111">
        <f t="shared" si="36"/>
        <v>0</v>
      </c>
      <c r="AK89" s="111">
        <f t="shared" si="32"/>
        <v>0</v>
      </c>
      <c r="AL89" s="111"/>
      <c r="AM89" s="115">
        <f t="shared" si="33"/>
        <v>0</v>
      </c>
      <c r="AN89" s="116"/>
      <c r="AO89" s="111"/>
    </row>
    <row r="90" spans="2:41" s="53" customFormat="1" ht="24.6" customHeight="1" thickBot="1" x14ac:dyDescent="0.4">
      <c r="B90" s="90">
        <v>85</v>
      </c>
      <c r="C90" s="47" t="str">
        <f>IF(ISBLANK('Risk - N loss'!C90),"",'Risk - N loss'!C90)</f>
        <v/>
      </c>
      <c r="D90" s="47" t="str">
        <f>IF(ISBLANK('Risk - N loss'!D90),"",'Risk - N loss'!D90)</f>
        <v/>
      </c>
      <c r="E90" s="35"/>
      <c r="F90" s="125"/>
      <c r="G90" s="35"/>
      <c r="H90" s="35"/>
      <c r="I90" s="35"/>
      <c r="J90" s="118" t="str">
        <f t="shared" si="25"/>
        <v/>
      </c>
      <c r="K90" s="35"/>
      <c r="L90" s="35"/>
      <c r="M90" s="119" t="str">
        <f>IFERROR(IF(TablePloss[[#This Row],[Mitigated erosion rate (t/ha/year)]]="","",((TablePloss[[#This Row],[Unmitigated erosion rate (t/ha/year)]]-TablePloss[[#This Row],[Mitigated erosion rate (t/ha/year)]])/TablePloss[[#This Row],[Unmitigated erosion rate (t/ha/year)]])),"")</f>
        <v/>
      </c>
      <c r="N90" s="35"/>
      <c r="R90" s="116"/>
      <c r="S90" s="116"/>
      <c r="T90" s="116"/>
      <c r="U90" s="116"/>
      <c r="V90" s="116"/>
      <c r="W90" s="116"/>
      <c r="X90" s="116"/>
      <c r="Y90" s="116"/>
      <c r="Z90" s="115" t="str">
        <f t="shared" si="34"/>
        <v/>
      </c>
      <c r="AA90" s="115" t="str">
        <f t="shared" si="35"/>
        <v/>
      </c>
      <c r="AB90" s="115">
        <f t="shared" si="38"/>
        <v>0</v>
      </c>
      <c r="AC90" s="111">
        <f t="shared" si="26"/>
        <v>0</v>
      </c>
      <c r="AD90" s="111">
        <f t="shared" si="37"/>
        <v>0</v>
      </c>
      <c r="AE90" s="111">
        <f t="shared" si="27"/>
        <v>0</v>
      </c>
      <c r="AF90" s="111">
        <f t="shared" si="28"/>
        <v>0</v>
      </c>
      <c r="AG90" s="111">
        <f t="shared" si="29"/>
        <v>0</v>
      </c>
      <c r="AH90" s="111">
        <f t="shared" si="30"/>
        <v>0</v>
      </c>
      <c r="AI90" s="111">
        <f t="shared" si="31"/>
        <v>0</v>
      </c>
      <c r="AJ90" s="111">
        <f t="shared" si="36"/>
        <v>0</v>
      </c>
      <c r="AK90" s="111">
        <f t="shared" si="32"/>
        <v>0</v>
      </c>
      <c r="AL90" s="111"/>
      <c r="AM90" s="115">
        <f t="shared" si="33"/>
        <v>0</v>
      </c>
      <c r="AN90" s="116"/>
      <c r="AO90" s="111"/>
    </row>
    <row r="91" spans="2:41" s="53" customFormat="1" ht="24.6" customHeight="1" thickBot="1" x14ac:dyDescent="0.4">
      <c r="B91" s="90">
        <v>86</v>
      </c>
      <c r="C91" s="47" t="str">
        <f>IF(ISBLANK('Risk - N loss'!C91),"",'Risk - N loss'!C91)</f>
        <v/>
      </c>
      <c r="D91" s="47" t="str">
        <f>IF(ISBLANK('Risk - N loss'!D91),"",'Risk - N loss'!D91)</f>
        <v/>
      </c>
      <c r="E91" s="35"/>
      <c r="F91" s="125"/>
      <c r="G91" s="35"/>
      <c r="H91" s="35"/>
      <c r="I91" s="35"/>
      <c r="J91" s="118" t="str">
        <f t="shared" si="25"/>
        <v/>
      </c>
      <c r="K91" s="35"/>
      <c r="L91" s="35"/>
      <c r="M91" s="119" t="str">
        <f>IFERROR(IF(TablePloss[[#This Row],[Mitigated erosion rate (t/ha/year)]]="","",((TablePloss[[#This Row],[Unmitigated erosion rate (t/ha/year)]]-TablePloss[[#This Row],[Mitigated erosion rate (t/ha/year)]])/TablePloss[[#This Row],[Unmitigated erosion rate (t/ha/year)]])),"")</f>
        <v/>
      </c>
      <c r="N91" s="35"/>
      <c r="R91" s="116"/>
      <c r="S91" s="116"/>
      <c r="T91" s="116"/>
      <c r="U91" s="116"/>
      <c r="V91" s="116"/>
      <c r="W91" s="116"/>
      <c r="X91" s="116"/>
      <c r="Y91" s="116"/>
      <c r="Z91" s="115" t="str">
        <f t="shared" si="34"/>
        <v/>
      </c>
      <c r="AA91" s="115" t="str">
        <f t="shared" si="35"/>
        <v/>
      </c>
      <c r="AB91" s="115">
        <f t="shared" si="38"/>
        <v>0</v>
      </c>
      <c r="AC91" s="111">
        <f t="shared" si="26"/>
        <v>0</v>
      </c>
      <c r="AD91" s="111">
        <f t="shared" si="37"/>
        <v>0</v>
      </c>
      <c r="AE91" s="111">
        <f t="shared" si="27"/>
        <v>0</v>
      </c>
      <c r="AF91" s="111">
        <f t="shared" si="28"/>
        <v>0</v>
      </c>
      <c r="AG91" s="111">
        <f t="shared" si="29"/>
        <v>0</v>
      </c>
      <c r="AH91" s="111">
        <f t="shared" si="30"/>
        <v>0</v>
      </c>
      <c r="AI91" s="111">
        <f t="shared" si="31"/>
        <v>0</v>
      </c>
      <c r="AJ91" s="111">
        <f t="shared" si="36"/>
        <v>0</v>
      </c>
      <c r="AK91" s="111">
        <f t="shared" si="32"/>
        <v>0</v>
      </c>
      <c r="AL91" s="111"/>
      <c r="AM91" s="115">
        <f t="shared" si="33"/>
        <v>0</v>
      </c>
      <c r="AN91" s="116"/>
      <c r="AO91" s="111"/>
    </row>
    <row r="92" spans="2:41" s="53" customFormat="1" ht="24.6" customHeight="1" thickBot="1" x14ac:dyDescent="0.4">
      <c r="B92" s="90">
        <v>87</v>
      </c>
      <c r="C92" s="47" t="str">
        <f>IF(ISBLANK('Risk - N loss'!C92),"",'Risk - N loss'!C92)</f>
        <v/>
      </c>
      <c r="D92" s="47" t="str">
        <f>IF(ISBLANK('Risk - N loss'!D92),"",'Risk - N loss'!D92)</f>
        <v/>
      </c>
      <c r="E92" s="35"/>
      <c r="F92" s="125"/>
      <c r="G92" s="35"/>
      <c r="H92" s="35"/>
      <c r="I92" s="35"/>
      <c r="J92" s="118" t="str">
        <f t="shared" si="25"/>
        <v/>
      </c>
      <c r="K92" s="35"/>
      <c r="L92" s="35"/>
      <c r="M92" s="119" t="str">
        <f>IFERROR(IF(TablePloss[[#This Row],[Mitigated erosion rate (t/ha/year)]]="","",((TablePloss[[#This Row],[Unmitigated erosion rate (t/ha/year)]]-TablePloss[[#This Row],[Mitigated erosion rate (t/ha/year)]])/TablePloss[[#This Row],[Unmitigated erosion rate (t/ha/year)]])),"")</f>
        <v/>
      </c>
      <c r="N92" s="35"/>
      <c r="R92" s="116"/>
      <c r="S92" s="116"/>
      <c r="T92" s="116"/>
      <c r="U92" s="116"/>
      <c r="V92" s="116"/>
      <c r="W92" s="116"/>
      <c r="X92" s="116"/>
      <c r="Y92" s="116"/>
      <c r="Z92" s="115" t="str">
        <f t="shared" si="34"/>
        <v/>
      </c>
      <c r="AA92" s="115" t="str">
        <f t="shared" si="35"/>
        <v/>
      </c>
      <c r="AB92" s="115">
        <f t="shared" si="38"/>
        <v>0</v>
      </c>
      <c r="AC92" s="111">
        <f t="shared" si="26"/>
        <v>0</v>
      </c>
      <c r="AD92" s="111">
        <f t="shared" si="37"/>
        <v>0</v>
      </c>
      <c r="AE92" s="111">
        <f t="shared" si="27"/>
        <v>0</v>
      </c>
      <c r="AF92" s="111">
        <f t="shared" si="28"/>
        <v>0</v>
      </c>
      <c r="AG92" s="111">
        <f t="shared" si="29"/>
        <v>0</v>
      </c>
      <c r="AH92" s="111">
        <f t="shared" si="30"/>
        <v>0</v>
      </c>
      <c r="AI92" s="111">
        <f t="shared" si="31"/>
        <v>0</v>
      </c>
      <c r="AJ92" s="111">
        <f t="shared" si="36"/>
        <v>0</v>
      </c>
      <c r="AK92" s="111">
        <f t="shared" si="32"/>
        <v>0</v>
      </c>
      <c r="AL92" s="111"/>
      <c r="AM92" s="115">
        <f t="shared" si="33"/>
        <v>0</v>
      </c>
      <c r="AN92" s="116"/>
      <c r="AO92" s="111"/>
    </row>
    <row r="93" spans="2:41" s="53" customFormat="1" ht="24.6" customHeight="1" thickBot="1" x14ac:dyDescent="0.4">
      <c r="B93" s="90">
        <v>88</v>
      </c>
      <c r="C93" s="47" t="str">
        <f>IF(ISBLANK('Risk - N loss'!C93),"",'Risk - N loss'!C93)</f>
        <v/>
      </c>
      <c r="D93" s="47" t="str">
        <f>IF(ISBLANK('Risk - N loss'!D93),"",'Risk - N loss'!D93)</f>
        <v/>
      </c>
      <c r="E93" s="35"/>
      <c r="F93" s="125"/>
      <c r="G93" s="35"/>
      <c r="H93" s="35"/>
      <c r="I93" s="35"/>
      <c r="J93" s="118" t="str">
        <f t="shared" si="25"/>
        <v/>
      </c>
      <c r="K93" s="35"/>
      <c r="L93" s="35"/>
      <c r="M93" s="119" t="str">
        <f>IFERROR(IF(TablePloss[[#This Row],[Mitigated erosion rate (t/ha/year)]]="","",((TablePloss[[#This Row],[Unmitigated erosion rate (t/ha/year)]]-TablePloss[[#This Row],[Mitigated erosion rate (t/ha/year)]])/TablePloss[[#This Row],[Unmitigated erosion rate (t/ha/year)]])),"")</f>
        <v/>
      </c>
      <c r="N93" s="35"/>
      <c r="R93" s="116"/>
      <c r="S93" s="116"/>
      <c r="T93" s="116"/>
      <c r="U93" s="116"/>
      <c r="V93" s="116"/>
      <c r="W93" s="116"/>
      <c r="X93" s="116"/>
      <c r="Y93" s="116"/>
      <c r="Z93" s="115" t="str">
        <f t="shared" si="34"/>
        <v/>
      </c>
      <c r="AA93" s="115" t="str">
        <f t="shared" si="35"/>
        <v/>
      </c>
      <c r="AB93" s="115">
        <f t="shared" si="38"/>
        <v>0</v>
      </c>
      <c r="AC93" s="111">
        <f t="shared" si="26"/>
        <v>0</v>
      </c>
      <c r="AD93" s="111">
        <f t="shared" si="37"/>
        <v>0</v>
      </c>
      <c r="AE93" s="111">
        <f t="shared" si="27"/>
        <v>0</v>
      </c>
      <c r="AF93" s="111">
        <f t="shared" si="28"/>
        <v>0</v>
      </c>
      <c r="AG93" s="111">
        <f t="shared" si="29"/>
        <v>0</v>
      </c>
      <c r="AH93" s="111">
        <f t="shared" si="30"/>
        <v>0</v>
      </c>
      <c r="AI93" s="111">
        <f t="shared" si="31"/>
        <v>0</v>
      </c>
      <c r="AJ93" s="111">
        <f t="shared" si="36"/>
        <v>0</v>
      </c>
      <c r="AK93" s="111">
        <f t="shared" si="32"/>
        <v>0</v>
      </c>
      <c r="AL93" s="111"/>
      <c r="AM93" s="115">
        <f t="shared" si="33"/>
        <v>0</v>
      </c>
      <c r="AN93" s="116"/>
      <c r="AO93" s="111"/>
    </row>
    <row r="94" spans="2:41" s="53" customFormat="1" ht="24.6" customHeight="1" thickBot="1" x14ac:dyDescent="0.4">
      <c r="B94" s="90">
        <v>89</v>
      </c>
      <c r="C94" s="47" t="str">
        <f>IF(ISBLANK('Risk - N loss'!C94),"",'Risk - N loss'!C94)</f>
        <v/>
      </c>
      <c r="D94" s="47" t="str">
        <f>IF(ISBLANK('Risk - N loss'!D94),"",'Risk - N loss'!D94)</f>
        <v/>
      </c>
      <c r="E94" s="35"/>
      <c r="F94" s="125"/>
      <c r="G94" s="35"/>
      <c r="H94" s="35"/>
      <c r="I94" s="35"/>
      <c r="J94" s="118" t="str">
        <f t="shared" si="25"/>
        <v/>
      </c>
      <c r="K94" s="35"/>
      <c r="L94" s="35"/>
      <c r="M94" s="119" t="str">
        <f>IFERROR(IF(TablePloss[[#This Row],[Mitigated erosion rate (t/ha/year)]]="","",((TablePloss[[#This Row],[Unmitigated erosion rate (t/ha/year)]]-TablePloss[[#This Row],[Mitigated erosion rate (t/ha/year)]])/TablePloss[[#This Row],[Unmitigated erosion rate (t/ha/year)]])),"")</f>
        <v/>
      </c>
      <c r="N94" s="35"/>
      <c r="R94" s="116"/>
      <c r="S94" s="116"/>
      <c r="T94" s="116"/>
      <c r="U94" s="116"/>
      <c r="V94" s="116"/>
      <c r="W94" s="116"/>
      <c r="X94" s="116"/>
      <c r="Y94" s="116"/>
      <c r="Z94" s="115" t="str">
        <f t="shared" si="34"/>
        <v/>
      </c>
      <c r="AA94" s="115" t="str">
        <f t="shared" si="35"/>
        <v/>
      </c>
      <c r="AB94" s="115">
        <f t="shared" si="38"/>
        <v>0</v>
      </c>
      <c r="AC94" s="111">
        <f t="shared" si="26"/>
        <v>0</v>
      </c>
      <c r="AD94" s="111">
        <f t="shared" si="37"/>
        <v>0</v>
      </c>
      <c r="AE94" s="111">
        <f t="shared" si="27"/>
        <v>0</v>
      </c>
      <c r="AF94" s="111">
        <f t="shared" si="28"/>
        <v>0</v>
      </c>
      <c r="AG94" s="111">
        <f t="shared" si="29"/>
        <v>0</v>
      </c>
      <c r="AH94" s="111">
        <f t="shared" si="30"/>
        <v>0</v>
      </c>
      <c r="AI94" s="111">
        <f t="shared" si="31"/>
        <v>0</v>
      </c>
      <c r="AJ94" s="111">
        <f t="shared" si="36"/>
        <v>0</v>
      </c>
      <c r="AK94" s="111">
        <f t="shared" si="32"/>
        <v>0</v>
      </c>
      <c r="AL94" s="111"/>
      <c r="AM94" s="115">
        <f t="shared" si="33"/>
        <v>0</v>
      </c>
      <c r="AN94" s="116"/>
      <c r="AO94" s="111"/>
    </row>
    <row r="95" spans="2:41" s="53" customFormat="1" ht="24.6" customHeight="1" thickBot="1" x14ac:dyDescent="0.4">
      <c r="B95" s="90">
        <v>90</v>
      </c>
      <c r="C95" s="47" t="str">
        <f>IF(ISBLANK('Risk - N loss'!C95),"",'Risk - N loss'!C95)</f>
        <v/>
      </c>
      <c r="D95" s="47" t="str">
        <f>IF(ISBLANK('Risk - N loss'!D95),"",'Risk - N loss'!D95)</f>
        <v/>
      </c>
      <c r="E95" s="35"/>
      <c r="F95" s="125"/>
      <c r="G95" s="35"/>
      <c r="H95" s="35"/>
      <c r="I95" s="35"/>
      <c r="J95" s="118" t="str">
        <f t="shared" si="25"/>
        <v/>
      </c>
      <c r="K95" s="35"/>
      <c r="L95" s="35"/>
      <c r="M95" s="119" t="str">
        <f>IFERROR(IF(TablePloss[[#This Row],[Mitigated erosion rate (t/ha/year)]]="","",((TablePloss[[#This Row],[Unmitigated erosion rate (t/ha/year)]]-TablePloss[[#This Row],[Mitigated erosion rate (t/ha/year)]])/TablePloss[[#This Row],[Unmitigated erosion rate (t/ha/year)]])),"")</f>
        <v/>
      </c>
      <c r="N95" s="35"/>
      <c r="R95" s="116"/>
      <c r="S95" s="116"/>
      <c r="T95" s="116"/>
      <c r="U95" s="116"/>
      <c r="V95" s="116"/>
      <c r="W95" s="116"/>
      <c r="X95" s="116"/>
      <c r="Y95" s="116"/>
      <c r="Z95" s="115" t="str">
        <f t="shared" si="34"/>
        <v/>
      </c>
      <c r="AA95" s="115" t="str">
        <f t="shared" si="35"/>
        <v/>
      </c>
      <c r="AB95" s="115">
        <f t="shared" si="38"/>
        <v>0</v>
      </c>
      <c r="AC95" s="111">
        <f t="shared" si="26"/>
        <v>0</v>
      </c>
      <c r="AD95" s="111">
        <f t="shared" si="37"/>
        <v>0</v>
      </c>
      <c r="AE95" s="111">
        <f t="shared" si="27"/>
        <v>0</v>
      </c>
      <c r="AF95" s="111">
        <f t="shared" si="28"/>
        <v>0</v>
      </c>
      <c r="AG95" s="111">
        <f t="shared" si="29"/>
        <v>0</v>
      </c>
      <c r="AH95" s="111">
        <f t="shared" si="30"/>
        <v>0</v>
      </c>
      <c r="AI95" s="111">
        <f t="shared" si="31"/>
        <v>0</v>
      </c>
      <c r="AJ95" s="111">
        <f t="shared" si="36"/>
        <v>0</v>
      </c>
      <c r="AK95" s="111">
        <f t="shared" si="32"/>
        <v>0</v>
      </c>
      <c r="AL95" s="111"/>
      <c r="AM95" s="115">
        <f t="shared" si="33"/>
        <v>0</v>
      </c>
      <c r="AN95" s="116"/>
      <c r="AO95" s="111"/>
    </row>
    <row r="96" spans="2:41" s="53" customFormat="1" ht="24.6" customHeight="1" thickBot="1" x14ac:dyDescent="0.4">
      <c r="B96" s="90">
        <v>91</v>
      </c>
      <c r="C96" s="47" t="str">
        <f>IF(ISBLANK('Risk - N loss'!C96),"",'Risk - N loss'!C96)</f>
        <v/>
      </c>
      <c r="D96" s="47" t="str">
        <f>IF(ISBLANK('Risk - N loss'!D96),"",'Risk - N loss'!D96)</f>
        <v/>
      </c>
      <c r="E96" s="35"/>
      <c r="F96" s="125"/>
      <c r="G96" s="35"/>
      <c r="H96" s="35"/>
      <c r="I96" s="35"/>
      <c r="J96" s="118" t="str">
        <f t="shared" si="25"/>
        <v/>
      </c>
      <c r="K96" s="35"/>
      <c r="L96" s="35"/>
      <c r="M96" s="119" t="str">
        <f>IFERROR(IF(TablePloss[[#This Row],[Mitigated erosion rate (t/ha/year)]]="","",((TablePloss[[#This Row],[Unmitigated erosion rate (t/ha/year)]]-TablePloss[[#This Row],[Mitigated erosion rate (t/ha/year)]])/TablePloss[[#This Row],[Unmitigated erosion rate (t/ha/year)]])),"")</f>
        <v/>
      </c>
      <c r="N96" s="35"/>
      <c r="R96" s="116"/>
      <c r="S96" s="116"/>
      <c r="T96" s="116"/>
      <c r="U96" s="116"/>
      <c r="V96" s="116"/>
      <c r="W96" s="116"/>
      <c r="X96" s="116"/>
      <c r="Y96" s="116"/>
      <c r="Z96" s="115" t="str">
        <f t="shared" si="34"/>
        <v/>
      </c>
      <c r="AA96" s="115" t="str">
        <f t="shared" si="35"/>
        <v/>
      </c>
      <c r="AB96" s="115">
        <f t="shared" si="38"/>
        <v>0</v>
      </c>
      <c r="AC96" s="111">
        <f t="shared" si="26"/>
        <v>0</v>
      </c>
      <c r="AD96" s="111">
        <f t="shared" si="37"/>
        <v>0</v>
      </c>
      <c r="AE96" s="111">
        <f t="shared" si="27"/>
        <v>0</v>
      </c>
      <c r="AF96" s="111">
        <f t="shared" si="28"/>
        <v>0</v>
      </c>
      <c r="AG96" s="111">
        <f t="shared" si="29"/>
        <v>0</v>
      </c>
      <c r="AH96" s="111">
        <f t="shared" si="30"/>
        <v>0</v>
      </c>
      <c r="AI96" s="111">
        <f t="shared" si="31"/>
        <v>0</v>
      </c>
      <c r="AJ96" s="111">
        <f t="shared" si="36"/>
        <v>0</v>
      </c>
      <c r="AK96" s="111">
        <f t="shared" si="32"/>
        <v>0</v>
      </c>
      <c r="AL96" s="111"/>
      <c r="AM96" s="115">
        <f t="shared" si="33"/>
        <v>0</v>
      </c>
      <c r="AN96" s="116"/>
      <c r="AO96" s="111"/>
    </row>
    <row r="97" spans="2:41" s="53" customFormat="1" ht="24.6" customHeight="1" thickBot="1" x14ac:dyDescent="0.4">
      <c r="B97" s="90">
        <v>92</v>
      </c>
      <c r="C97" s="47" t="str">
        <f>IF(ISBLANK('Risk - N loss'!C97),"",'Risk - N loss'!C97)</f>
        <v/>
      </c>
      <c r="D97" s="47" t="str">
        <f>IF(ISBLANK('Risk - N loss'!D97),"",'Risk - N loss'!D97)</f>
        <v/>
      </c>
      <c r="E97" s="35"/>
      <c r="F97" s="125"/>
      <c r="G97" s="35"/>
      <c r="H97" s="35"/>
      <c r="I97" s="35"/>
      <c r="J97" s="118" t="str">
        <f t="shared" si="25"/>
        <v/>
      </c>
      <c r="K97" s="35"/>
      <c r="L97" s="35"/>
      <c r="M97" s="119" t="str">
        <f>IFERROR(IF(TablePloss[[#This Row],[Mitigated erosion rate (t/ha/year)]]="","",((TablePloss[[#This Row],[Unmitigated erosion rate (t/ha/year)]]-TablePloss[[#This Row],[Mitigated erosion rate (t/ha/year)]])/TablePloss[[#This Row],[Unmitigated erosion rate (t/ha/year)]])),"")</f>
        <v/>
      </c>
      <c r="N97" s="35"/>
      <c r="R97" s="116"/>
      <c r="S97" s="116"/>
      <c r="T97" s="116"/>
      <c r="U97" s="116"/>
      <c r="V97" s="116"/>
      <c r="W97" s="116"/>
      <c r="X97" s="116"/>
      <c r="Y97" s="116"/>
      <c r="Z97" s="115" t="str">
        <f t="shared" si="34"/>
        <v/>
      </c>
      <c r="AA97" s="115" t="str">
        <f t="shared" si="35"/>
        <v/>
      </c>
      <c r="AB97" s="115">
        <f t="shared" si="38"/>
        <v>0</v>
      </c>
      <c r="AC97" s="111">
        <f t="shared" si="26"/>
        <v>0</v>
      </c>
      <c r="AD97" s="111">
        <f t="shared" si="37"/>
        <v>0</v>
      </c>
      <c r="AE97" s="111">
        <f t="shared" si="27"/>
        <v>0</v>
      </c>
      <c r="AF97" s="111">
        <f t="shared" si="28"/>
        <v>0</v>
      </c>
      <c r="AG97" s="111">
        <f t="shared" si="29"/>
        <v>0</v>
      </c>
      <c r="AH97" s="111">
        <f t="shared" si="30"/>
        <v>0</v>
      </c>
      <c r="AI97" s="111">
        <f t="shared" si="31"/>
        <v>0</v>
      </c>
      <c r="AJ97" s="111">
        <f t="shared" si="36"/>
        <v>0</v>
      </c>
      <c r="AK97" s="111">
        <f t="shared" si="32"/>
        <v>0</v>
      </c>
      <c r="AL97" s="111"/>
      <c r="AM97" s="115">
        <f t="shared" si="33"/>
        <v>0</v>
      </c>
      <c r="AN97" s="116"/>
      <c r="AO97" s="111"/>
    </row>
    <row r="98" spans="2:41" s="53" customFormat="1" ht="24.6" customHeight="1" thickBot="1" x14ac:dyDescent="0.4">
      <c r="B98" s="90">
        <v>93</v>
      </c>
      <c r="C98" s="47" t="str">
        <f>IF(ISBLANK('Risk - N loss'!C98),"",'Risk - N loss'!C98)</f>
        <v/>
      </c>
      <c r="D98" s="47" t="str">
        <f>IF(ISBLANK('Risk - N loss'!D98),"",'Risk - N loss'!D98)</f>
        <v/>
      </c>
      <c r="E98" s="35"/>
      <c r="F98" s="125"/>
      <c r="G98" s="35"/>
      <c r="H98" s="35"/>
      <c r="I98" s="35"/>
      <c r="J98" s="118" t="str">
        <f t="shared" si="25"/>
        <v/>
      </c>
      <c r="K98" s="35"/>
      <c r="L98" s="35"/>
      <c r="M98" s="119" t="str">
        <f>IFERROR(IF(TablePloss[[#This Row],[Mitigated erosion rate (t/ha/year)]]="","",((TablePloss[[#This Row],[Unmitigated erosion rate (t/ha/year)]]-TablePloss[[#This Row],[Mitigated erosion rate (t/ha/year)]])/TablePloss[[#This Row],[Unmitigated erosion rate (t/ha/year)]])),"")</f>
        <v/>
      </c>
      <c r="N98" s="35"/>
      <c r="R98" s="116"/>
      <c r="S98" s="116"/>
      <c r="T98" s="116"/>
      <c r="U98" s="116"/>
      <c r="V98" s="116"/>
      <c r="W98" s="116"/>
      <c r="X98" s="116"/>
      <c r="Y98" s="116"/>
      <c r="Z98" s="115" t="str">
        <f t="shared" si="34"/>
        <v/>
      </c>
      <c r="AA98" s="115" t="str">
        <f t="shared" si="35"/>
        <v/>
      </c>
      <c r="AB98" s="115">
        <f t="shared" si="38"/>
        <v>0</v>
      </c>
      <c r="AC98" s="111">
        <f t="shared" si="26"/>
        <v>0</v>
      </c>
      <c r="AD98" s="111">
        <f t="shared" si="37"/>
        <v>0</v>
      </c>
      <c r="AE98" s="111">
        <f t="shared" si="27"/>
        <v>0</v>
      </c>
      <c r="AF98" s="111">
        <f t="shared" si="28"/>
        <v>0</v>
      </c>
      <c r="AG98" s="111">
        <f t="shared" si="29"/>
        <v>0</v>
      </c>
      <c r="AH98" s="111">
        <f t="shared" si="30"/>
        <v>0</v>
      </c>
      <c r="AI98" s="111">
        <f t="shared" si="31"/>
        <v>0</v>
      </c>
      <c r="AJ98" s="111">
        <f t="shared" si="36"/>
        <v>0</v>
      </c>
      <c r="AK98" s="111">
        <f t="shared" si="32"/>
        <v>0</v>
      </c>
      <c r="AL98" s="111"/>
      <c r="AM98" s="115">
        <f t="shared" si="33"/>
        <v>0</v>
      </c>
      <c r="AN98" s="116"/>
      <c r="AO98" s="111"/>
    </row>
    <row r="99" spans="2:41" s="53" customFormat="1" ht="24.6" customHeight="1" thickBot="1" x14ac:dyDescent="0.4">
      <c r="B99" s="90">
        <v>94</v>
      </c>
      <c r="C99" s="47" t="str">
        <f>IF(ISBLANK('Risk - N loss'!C99),"",'Risk - N loss'!C99)</f>
        <v/>
      </c>
      <c r="D99" s="47" t="str">
        <f>IF(ISBLANK('Risk - N loss'!D99),"",'Risk - N loss'!D99)</f>
        <v/>
      </c>
      <c r="E99" s="35"/>
      <c r="F99" s="125"/>
      <c r="G99" s="35"/>
      <c r="H99" s="35"/>
      <c r="I99" s="35"/>
      <c r="J99" s="118" t="str">
        <f t="shared" si="25"/>
        <v/>
      </c>
      <c r="K99" s="35"/>
      <c r="L99" s="35"/>
      <c r="M99" s="119" t="str">
        <f>IFERROR(IF(TablePloss[[#This Row],[Mitigated erosion rate (t/ha/year)]]="","",((TablePloss[[#This Row],[Unmitigated erosion rate (t/ha/year)]]-TablePloss[[#This Row],[Mitigated erosion rate (t/ha/year)]])/TablePloss[[#This Row],[Unmitigated erosion rate (t/ha/year)]])),"")</f>
        <v/>
      </c>
      <c r="N99" s="35"/>
      <c r="R99" s="116"/>
      <c r="S99" s="116"/>
      <c r="T99" s="116"/>
      <c r="U99" s="116"/>
      <c r="V99" s="116"/>
      <c r="W99" s="116"/>
      <c r="X99" s="116"/>
      <c r="Y99" s="116"/>
      <c r="Z99" s="115" t="str">
        <f t="shared" si="34"/>
        <v/>
      </c>
      <c r="AA99" s="115" t="str">
        <f t="shared" si="35"/>
        <v/>
      </c>
      <c r="AB99" s="115">
        <f t="shared" si="38"/>
        <v>0</v>
      </c>
      <c r="AC99" s="111">
        <f t="shared" si="26"/>
        <v>0</v>
      </c>
      <c r="AD99" s="111">
        <f t="shared" si="37"/>
        <v>0</v>
      </c>
      <c r="AE99" s="111">
        <f t="shared" si="27"/>
        <v>0</v>
      </c>
      <c r="AF99" s="111">
        <f t="shared" si="28"/>
        <v>0</v>
      </c>
      <c r="AG99" s="111">
        <f t="shared" si="29"/>
        <v>0</v>
      </c>
      <c r="AH99" s="111">
        <f t="shared" si="30"/>
        <v>0</v>
      </c>
      <c r="AI99" s="111">
        <f t="shared" si="31"/>
        <v>0</v>
      </c>
      <c r="AJ99" s="111">
        <f t="shared" si="36"/>
        <v>0</v>
      </c>
      <c r="AK99" s="111">
        <f t="shared" si="32"/>
        <v>0</v>
      </c>
      <c r="AL99" s="111"/>
      <c r="AM99" s="115">
        <f t="shared" si="33"/>
        <v>0</v>
      </c>
      <c r="AN99" s="116"/>
      <c r="AO99" s="111"/>
    </row>
    <row r="100" spans="2:41" s="53" customFormat="1" ht="24.6" customHeight="1" thickBot="1" x14ac:dyDescent="0.4">
      <c r="B100" s="90">
        <v>95</v>
      </c>
      <c r="C100" s="47" t="str">
        <f>IF(ISBLANK('Risk - N loss'!C100),"",'Risk - N loss'!C100)</f>
        <v/>
      </c>
      <c r="D100" s="47" t="str">
        <f>IF(ISBLANK('Risk - N loss'!D100),"",'Risk - N loss'!D100)</f>
        <v/>
      </c>
      <c r="E100" s="35"/>
      <c r="F100" s="125"/>
      <c r="G100" s="35"/>
      <c r="H100" s="35"/>
      <c r="I100" s="35"/>
      <c r="J100" s="118" t="str">
        <f t="shared" si="25"/>
        <v/>
      </c>
      <c r="K100" s="35"/>
      <c r="L100" s="35"/>
      <c r="M100" s="119" t="str">
        <f>IFERROR(IF(TablePloss[[#This Row],[Mitigated erosion rate (t/ha/year)]]="","",((TablePloss[[#This Row],[Unmitigated erosion rate (t/ha/year)]]-TablePloss[[#This Row],[Mitigated erosion rate (t/ha/year)]])/TablePloss[[#This Row],[Unmitigated erosion rate (t/ha/year)]])),"")</f>
        <v/>
      </c>
      <c r="N100" s="35"/>
      <c r="R100" s="116"/>
      <c r="S100" s="116"/>
      <c r="T100" s="116"/>
      <c r="U100" s="116"/>
      <c r="V100" s="116"/>
      <c r="W100" s="116"/>
      <c r="X100" s="116"/>
      <c r="Y100" s="116"/>
      <c r="Z100" s="115" t="str">
        <f t="shared" si="34"/>
        <v/>
      </c>
      <c r="AA100" s="115" t="str">
        <f t="shared" si="35"/>
        <v/>
      </c>
      <c r="AB100" s="115">
        <f t="shared" si="38"/>
        <v>0</v>
      </c>
      <c r="AC100" s="111">
        <f t="shared" si="26"/>
        <v>0</v>
      </c>
      <c r="AD100" s="111">
        <f t="shared" si="37"/>
        <v>0</v>
      </c>
      <c r="AE100" s="111">
        <f t="shared" si="27"/>
        <v>0</v>
      </c>
      <c r="AF100" s="111">
        <f t="shared" si="28"/>
        <v>0</v>
      </c>
      <c r="AG100" s="111">
        <f t="shared" si="29"/>
        <v>0</v>
      </c>
      <c r="AH100" s="111">
        <f t="shared" si="30"/>
        <v>0</v>
      </c>
      <c r="AI100" s="111">
        <f t="shared" si="31"/>
        <v>0</v>
      </c>
      <c r="AJ100" s="111">
        <f t="shared" si="36"/>
        <v>0</v>
      </c>
      <c r="AK100" s="111">
        <f t="shared" si="32"/>
        <v>0</v>
      </c>
      <c r="AL100" s="111"/>
      <c r="AM100" s="115">
        <f t="shared" si="33"/>
        <v>0</v>
      </c>
      <c r="AN100" s="116"/>
      <c r="AO100" s="111"/>
    </row>
    <row r="101" spans="2:41" s="53" customFormat="1" ht="24.6" customHeight="1" thickBot="1" x14ac:dyDescent="0.4">
      <c r="B101" s="90">
        <v>96</v>
      </c>
      <c r="C101" s="47" t="str">
        <f>IF(ISBLANK('Risk - N loss'!C101),"",'Risk - N loss'!C101)</f>
        <v/>
      </c>
      <c r="D101" s="47" t="str">
        <f>IF(ISBLANK('Risk - N loss'!D101),"",'Risk - N loss'!D101)</f>
        <v/>
      </c>
      <c r="E101" s="35"/>
      <c r="F101" s="125"/>
      <c r="G101" s="35"/>
      <c r="H101" s="35"/>
      <c r="I101" s="35"/>
      <c r="J101" s="118" t="str">
        <f t="shared" si="25"/>
        <v/>
      </c>
      <c r="K101" s="35"/>
      <c r="L101" s="35"/>
      <c r="M101" s="119" t="str">
        <f>IFERROR(IF(TablePloss[[#This Row],[Mitigated erosion rate (t/ha/year)]]="","",((TablePloss[[#This Row],[Unmitigated erosion rate (t/ha/year)]]-TablePloss[[#This Row],[Mitigated erosion rate (t/ha/year)]])/TablePloss[[#This Row],[Unmitigated erosion rate (t/ha/year)]])),"")</f>
        <v/>
      </c>
      <c r="N101" s="35"/>
      <c r="R101" s="116"/>
      <c r="S101" s="116"/>
      <c r="T101" s="116"/>
      <c r="U101" s="116"/>
      <c r="V101" s="116"/>
      <c r="W101" s="116"/>
      <c r="X101" s="116"/>
      <c r="Y101" s="116"/>
      <c r="Z101" s="115" t="str">
        <f t="shared" si="34"/>
        <v/>
      </c>
      <c r="AA101" s="115" t="str">
        <f t="shared" si="35"/>
        <v/>
      </c>
      <c r="AB101" s="115">
        <f t="shared" si="38"/>
        <v>0</v>
      </c>
      <c r="AC101" s="111">
        <f t="shared" si="26"/>
        <v>0</v>
      </c>
      <c r="AD101" s="111">
        <f t="shared" si="37"/>
        <v>0</v>
      </c>
      <c r="AE101" s="111">
        <f t="shared" si="27"/>
        <v>0</v>
      </c>
      <c r="AF101" s="111">
        <f t="shared" si="28"/>
        <v>0</v>
      </c>
      <c r="AG101" s="111">
        <f t="shared" si="29"/>
        <v>0</v>
      </c>
      <c r="AH101" s="111">
        <f t="shared" si="30"/>
        <v>0</v>
      </c>
      <c r="AI101" s="111">
        <f t="shared" si="31"/>
        <v>0</v>
      </c>
      <c r="AJ101" s="111">
        <f t="shared" si="36"/>
        <v>0</v>
      </c>
      <c r="AK101" s="111">
        <f t="shared" si="32"/>
        <v>0</v>
      </c>
      <c r="AL101" s="111"/>
      <c r="AM101" s="115">
        <f t="shared" si="33"/>
        <v>0</v>
      </c>
      <c r="AN101" s="116"/>
      <c r="AO101" s="111"/>
    </row>
    <row r="102" spans="2:41" s="53" customFormat="1" ht="24.6" customHeight="1" thickBot="1" x14ac:dyDescent="0.4">
      <c r="B102" s="90">
        <v>97</v>
      </c>
      <c r="C102" s="47" t="str">
        <f>IF(ISBLANK('Risk - N loss'!C102),"",'Risk - N loss'!C102)</f>
        <v/>
      </c>
      <c r="D102" s="47" t="str">
        <f>IF(ISBLANK('Risk - N loss'!D102),"",'Risk - N loss'!D102)</f>
        <v/>
      </c>
      <c r="E102" s="35"/>
      <c r="F102" s="125"/>
      <c r="G102" s="35"/>
      <c r="H102" s="35"/>
      <c r="I102" s="35"/>
      <c r="J102" s="118" t="str">
        <f t="shared" ref="J102:J105" si="39">IF(AB102=0,"",IF(E102="YES","VERY LOW",IF(K102&gt;0,AA102,_xlfn.XLOOKUP(1,AC102:AK102,$AC$5:$AK$5))))</f>
        <v/>
      </c>
      <c r="K102" s="35"/>
      <c r="L102" s="35"/>
      <c r="M102" s="119" t="str">
        <f>IFERROR(IF(TablePloss[[#This Row],[Mitigated erosion rate (t/ha/year)]]="","",((TablePloss[[#This Row],[Unmitigated erosion rate (t/ha/year)]]-TablePloss[[#This Row],[Mitigated erosion rate (t/ha/year)]])/TablePloss[[#This Row],[Unmitigated erosion rate (t/ha/year)]])),"")</f>
        <v/>
      </c>
      <c r="N102" s="35"/>
      <c r="R102" s="116"/>
      <c r="S102" s="116"/>
      <c r="T102" s="116"/>
      <c r="U102" s="116"/>
      <c r="V102" s="116"/>
      <c r="W102" s="116"/>
      <c r="X102" s="116"/>
      <c r="Y102" s="116"/>
      <c r="Z102" s="115" t="str">
        <f t="shared" si="34"/>
        <v/>
      </c>
      <c r="AA102" s="115" t="str">
        <f t="shared" si="35"/>
        <v/>
      </c>
      <c r="AB102" s="115">
        <f t="shared" si="38"/>
        <v>0</v>
      </c>
      <c r="AC102" s="111">
        <f t="shared" si="26"/>
        <v>0</v>
      </c>
      <c r="AD102" s="111">
        <f t="shared" si="37"/>
        <v>0</v>
      </c>
      <c r="AE102" s="111">
        <f t="shared" si="27"/>
        <v>0</v>
      </c>
      <c r="AF102" s="111">
        <f t="shared" si="28"/>
        <v>0</v>
      </c>
      <c r="AG102" s="111">
        <f t="shared" si="29"/>
        <v>0</v>
      </c>
      <c r="AH102" s="111">
        <f t="shared" si="30"/>
        <v>0</v>
      </c>
      <c r="AI102" s="111">
        <f t="shared" si="31"/>
        <v>0</v>
      </c>
      <c r="AJ102" s="111">
        <f t="shared" si="36"/>
        <v>0</v>
      </c>
      <c r="AK102" s="111">
        <f t="shared" si="32"/>
        <v>0</v>
      </c>
      <c r="AL102" s="111"/>
      <c r="AM102" s="115">
        <f t="shared" si="33"/>
        <v>0</v>
      </c>
      <c r="AN102" s="116"/>
      <c r="AO102" s="111"/>
    </row>
    <row r="103" spans="2:41" s="53" customFormat="1" ht="24.6" customHeight="1" thickBot="1" x14ac:dyDescent="0.4">
      <c r="B103" s="90">
        <v>98</v>
      </c>
      <c r="C103" s="47" t="str">
        <f>IF(ISBLANK('Risk - N loss'!C103),"",'Risk - N loss'!C103)</f>
        <v/>
      </c>
      <c r="D103" s="47" t="str">
        <f>IF(ISBLANK('Risk - N loss'!D103),"",'Risk - N loss'!D103)</f>
        <v/>
      </c>
      <c r="E103" s="35"/>
      <c r="F103" s="125"/>
      <c r="G103" s="35"/>
      <c r="H103" s="35"/>
      <c r="I103" s="35"/>
      <c r="J103" s="118" t="str">
        <f t="shared" si="39"/>
        <v/>
      </c>
      <c r="K103" s="35"/>
      <c r="L103" s="35"/>
      <c r="M103" s="119" t="str">
        <f>IFERROR(IF(TablePloss[[#This Row],[Mitigated erosion rate (t/ha/year)]]="","",((TablePloss[[#This Row],[Unmitigated erosion rate (t/ha/year)]]-TablePloss[[#This Row],[Mitigated erosion rate (t/ha/year)]])/TablePloss[[#This Row],[Unmitigated erosion rate (t/ha/year)]])),"")</f>
        <v/>
      </c>
      <c r="N103" s="35"/>
      <c r="R103" s="116"/>
      <c r="S103" s="116"/>
      <c r="T103" s="116"/>
      <c r="U103" s="116"/>
      <c r="V103" s="116"/>
      <c r="W103" s="116"/>
      <c r="X103" s="116"/>
      <c r="Y103" s="116"/>
      <c r="Z103" s="115" t="str">
        <f t="shared" si="34"/>
        <v/>
      </c>
      <c r="AA103" s="115" t="str">
        <f t="shared" si="35"/>
        <v/>
      </c>
      <c r="AB103" s="115">
        <f t="shared" si="38"/>
        <v>0</v>
      </c>
      <c r="AC103" s="111">
        <f t="shared" si="26"/>
        <v>0</v>
      </c>
      <c r="AD103" s="111">
        <f t="shared" si="37"/>
        <v>0</v>
      </c>
      <c r="AE103" s="111">
        <f t="shared" si="27"/>
        <v>0</v>
      </c>
      <c r="AF103" s="111">
        <f t="shared" si="28"/>
        <v>0</v>
      </c>
      <c r="AG103" s="111">
        <f t="shared" si="29"/>
        <v>0</v>
      </c>
      <c r="AH103" s="111">
        <f t="shared" si="30"/>
        <v>0</v>
      </c>
      <c r="AI103" s="111">
        <f t="shared" si="31"/>
        <v>0</v>
      </c>
      <c r="AJ103" s="111">
        <f t="shared" si="36"/>
        <v>0</v>
      </c>
      <c r="AK103" s="111">
        <f t="shared" si="32"/>
        <v>0</v>
      </c>
      <c r="AL103" s="111"/>
      <c r="AM103" s="115">
        <f t="shared" si="33"/>
        <v>0</v>
      </c>
      <c r="AN103" s="116"/>
      <c r="AO103" s="111"/>
    </row>
    <row r="104" spans="2:41" s="53" customFormat="1" ht="24.6" customHeight="1" thickBot="1" x14ac:dyDescent="0.4">
      <c r="B104" s="90">
        <v>99</v>
      </c>
      <c r="C104" s="47" t="str">
        <f>IF(ISBLANK('Risk - N loss'!C104),"",'Risk - N loss'!C104)</f>
        <v/>
      </c>
      <c r="D104" s="47" t="str">
        <f>IF(ISBLANK('Risk - N loss'!D104),"",'Risk - N loss'!D104)</f>
        <v/>
      </c>
      <c r="E104" s="35"/>
      <c r="F104" s="125"/>
      <c r="G104" s="35"/>
      <c r="H104" s="35"/>
      <c r="I104" s="35"/>
      <c r="J104" s="118" t="str">
        <f t="shared" si="39"/>
        <v/>
      </c>
      <c r="K104" s="35"/>
      <c r="L104" s="35"/>
      <c r="M104" s="119" t="str">
        <f>IFERROR(IF(TablePloss[[#This Row],[Mitigated erosion rate (t/ha/year)]]="","",((TablePloss[[#This Row],[Unmitigated erosion rate (t/ha/year)]]-TablePloss[[#This Row],[Mitigated erosion rate (t/ha/year)]])/TablePloss[[#This Row],[Unmitigated erosion rate (t/ha/year)]])),"")</f>
        <v/>
      </c>
      <c r="N104" s="35"/>
      <c r="R104" s="116"/>
      <c r="S104" s="116"/>
      <c r="T104" s="116"/>
      <c r="U104" s="116"/>
      <c r="V104" s="116"/>
      <c r="W104" s="116"/>
      <c r="X104" s="116"/>
      <c r="Y104" s="116"/>
      <c r="Z104" s="115" t="str">
        <f t="shared" si="34"/>
        <v/>
      </c>
      <c r="AA104" s="115" t="str">
        <f t="shared" si="35"/>
        <v/>
      </c>
      <c r="AB104" s="115">
        <f t="shared" si="38"/>
        <v>0</v>
      </c>
      <c r="AC104" s="111">
        <f t="shared" si="26"/>
        <v>0</v>
      </c>
      <c r="AD104" s="111">
        <f t="shared" si="37"/>
        <v>0</v>
      </c>
      <c r="AE104" s="111">
        <f t="shared" si="27"/>
        <v>0</v>
      </c>
      <c r="AF104" s="111">
        <f t="shared" si="28"/>
        <v>0</v>
      </c>
      <c r="AG104" s="111">
        <f t="shared" si="29"/>
        <v>0</v>
      </c>
      <c r="AH104" s="111">
        <f t="shared" si="30"/>
        <v>0</v>
      </c>
      <c r="AI104" s="111">
        <f t="shared" si="31"/>
        <v>0</v>
      </c>
      <c r="AJ104" s="111">
        <f t="shared" si="36"/>
        <v>0</v>
      </c>
      <c r="AK104" s="111">
        <f t="shared" si="32"/>
        <v>0</v>
      </c>
      <c r="AL104" s="111"/>
      <c r="AM104" s="115">
        <f t="shared" si="33"/>
        <v>0</v>
      </c>
      <c r="AN104" s="116"/>
      <c r="AO104" s="111"/>
    </row>
    <row r="105" spans="2:41" s="53" customFormat="1" ht="24.6" customHeight="1" thickBot="1" x14ac:dyDescent="0.4">
      <c r="B105" s="91">
        <v>100</v>
      </c>
      <c r="C105" s="47" t="str">
        <f>IF(ISBLANK('Risk - N loss'!C105),"",'Risk - N loss'!C105)</f>
        <v/>
      </c>
      <c r="D105" s="83" t="str">
        <f>IF(ISBLANK('Risk - N loss'!D105),"",'Risk - N loss'!D105)</f>
        <v/>
      </c>
      <c r="E105" s="45"/>
      <c r="F105" s="126"/>
      <c r="G105" s="45"/>
      <c r="H105" s="45"/>
      <c r="I105" s="45"/>
      <c r="J105" s="118" t="str">
        <f t="shared" si="39"/>
        <v/>
      </c>
      <c r="K105" s="35"/>
      <c r="L105" s="35"/>
      <c r="M105" s="119" t="str">
        <f>IFERROR(IF(TablePloss[[#This Row],[Mitigated erosion rate (t/ha/year)]]="","",((TablePloss[[#This Row],[Unmitigated erosion rate (t/ha/year)]]-TablePloss[[#This Row],[Mitigated erosion rate (t/ha/year)]])/TablePloss[[#This Row],[Unmitigated erosion rate (t/ha/year)]])),"")</f>
        <v/>
      </c>
      <c r="N105" s="35"/>
      <c r="R105" s="116"/>
      <c r="S105" s="116"/>
      <c r="T105" s="116"/>
      <c r="U105" s="116"/>
      <c r="V105" s="116"/>
      <c r="W105" s="116"/>
      <c r="X105" s="116"/>
      <c r="Y105" s="116"/>
      <c r="Z105" s="115" t="str">
        <f t="shared" si="34"/>
        <v/>
      </c>
      <c r="AA105" s="115" t="str">
        <f t="shared" si="35"/>
        <v/>
      </c>
      <c r="AB105" s="115">
        <f t="shared" si="38"/>
        <v>0</v>
      </c>
      <c r="AC105" s="111">
        <f t="shared" si="26"/>
        <v>0</v>
      </c>
      <c r="AD105" s="111">
        <f t="shared" si="37"/>
        <v>0</v>
      </c>
      <c r="AE105" s="111">
        <f t="shared" si="27"/>
        <v>0</v>
      </c>
      <c r="AF105" s="111">
        <f t="shared" si="28"/>
        <v>0</v>
      </c>
      <c r="AG105" s="111">
        <f t="shared" si="29"/>
        <v>0</v>
      </c>
      <c r="AH105" s="111">
        <f t="shared" si="30"/>
        <v>0</v>
      </c>
      <c r="AI105" s="111">
        <f t="shared" si="31"/>
        <v>0</v>
      </c>
      <c r="AJ105" s="111">
        <f t="shared" si="36"/>
        <v>0</v>
      </c>
      <c r="AK105" s="111">
        <f t="shared" si="32"/>
        <v>0</v>
      </c>
      <c r="AL105" s="111"/>
      <c r="AM105" s="115">
        <f t="shared" si="33"/>
        <v>0</v>
      </c>
      <c r="AN105" s="116"/>
      <c r="AO105" s="111"/>
    </row>
    <row r="106" spans="2:41" ht="18" x14ac:dyDescent="0.25">
      <c r="K106" s="117"/>
      <c r="L106" s="50"/>
      <c r="N106" s="50"/>
      <c r="Z106" s="115"/>
      <c r="AA106" s="115"/>
    </row>
    <row r="107" spans="2:41" x14ac:dyDescent="0.25">
      <c r="K107" s="50"/>
      <c r="L107" s="50"/>
      <c r="N107" s="50"/>
    </row>
  </sheetData>
  <sheetProtection algorithmName="SHA-512" hashValue="NBz3NgbiWcvn1Zxfy0cDslUPRTurBUmFG2QN/iaA5IETVxySZr4UuqyJ0GtqrBzNdvVvPBAKOseYeD+1nL4fRw==" saltValue="/Wv+vi5jcLWryJzNIGbflw==" spinCount="100000" sheet="1"/>
  <mergeCells count="5">
    <mergeCell ref="E4:I4"/>
    <mergeCell ref="K4:N4"/>
    <mergeCell ref="B3:H3"/>
    <mergeCell ref="J3:N3"/>
    <mergeCell ref="B1:X1"/>
  </mergeCells>
  <conditionalFormatting sqref="F6:I105">
    <cfRule type="expression" dxfId="67" priority="47">
      <formula>$K6&gt;0</formula>
    </cfRule>
    <cfRule type="expression" dxfId="66" priority="48">
      <formula>$E6="YES"</formula>
    </cfRule>
  </conditionalFormatting>
  <conditionalFormatting sqref="G6:I105">
    <cfRule type="expression" dxfId="65" priority="5">
      <formula>AND($F6&lt;&gt;"",$F6&lt;=1)</formula>
    </cfRule>
  </conditionalFormatting>
  <conditionalFormatting sqref="H6:I105">
    <cfRule type="expression" dxfId="64" priority="4">
      <formula>$F6&gt;4</formula>
    </cfRule>
  </conditionalFormatting>
  <conditionalFormatting sqref="I6:I105">
    <cfRule type="expression" dxfId="63" priority="1">
      <formula>AM6=0</formula>
    </cfRule>
  </conditionalFormatting>
  <conditionalFormatting sqref="J6:J105">
    <cfRule type="containsText" dxfId="62" priority="11" operator="containsText" text="VERY LOW">
      <formula>NOT(ISERROR(SEARCH("VERY LOW",J6)))</formula>
    </cfRule>
    <cfRule type="containsText" dxfId="61" priority="12" operator="containsText" text="RED">
      <formula>NOT(ISERROR(SEARCH("RED",J6)))</formula>
    </cfRule>
    <cfRule type="containsText" dxfId="60" priority="13" operator="containsText" text="AMBER">
      <formula>NOT(ISERROR(SEARCH("AMBER",J6)))</formula>
    </cfRule>
    <cfRule type="containsText" dxfId="59" priority="14" operator="containsText" text="GREEN">
      <formula>NOT(ISERROR(SEARCH("GREEN",J6)))</formula>
    </cfRule>
  </conditionalFormatting>
  <pageMargins left="0.39370078740157483" right="0.39370078740157483" top="0.39370078740157483" bottom="0.39370078740157483" header="0.19685039370078741" footer="0"/>
  <pageSetup scale="74" fitToHeight="0"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C6B32467-A9F5-49B7-BBB7-64F01AF9F34C}">
          <x14:formula1>
            <xm:f>SheetData!$B$21:$B$22</xm:f>
          </x14:formula1>
          <xm:sqref>G6:G105 E6:E105</xm:sqref>
        </x14:dataValidation>
        <x14:dataValidation type="list" allowBlank="1" showInputMessage="1" showErrorMessage="1" xr:uid="{29E5883D-B7C2-4D07-AEFA-313D007878B2}">
          <x14:formula1>
            <xm:f>SheetData!$D$21:$D$23</xm:f>
          </x14:formula1>
          <xm:sqref>H6:H105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E941-01FA-470C-B682-37B802D99D5E}">
  <sheetPr codeName="Sheet5">
    <tabColor theme="8"/>
    <pageSetUpPr fitToPage="1"/>
  </sheetPr>
  <dimension ref="B1:CP105"/>
  <sheetViews>
    <sheetView showGridLines="0" showWhiteSpace="0" zoomScale="80" zoomScaleNormal="80" zoomScalePageLayoutView="90" workbookViewId="0"/>
  </sheetViews>
  <sheetFormatPr defaultColWidth="8.77734375" defaultRowHeight="15" x14ac:dyDescent="0.25"/>
  <cols>
    <col min="1" max="1" width="4.109375" style="50" customWidth="1"/>
    <col min="2" max="2" width="16.21875" style="14" customWidth="1"/>
    <col min="3" max="3" width="16.21875" style="17" customWidth="1"/>
    <col min="4" max="4" width="16.21875" style="14" customWidth="1"/>
    <col min="5" max="5" width="3.6640625" style="14" customWidth="1"/>
    <col min="6" max="6" width="16.21875" style="14" customWidth="1"/>
    <col min="7" max="9" width="16.21875" style="17" customWidth="1"/>
    <col min="10" max="10" width="26.77734375" style="50" customWidth="1"/>
    <col min="11" max="94" width="8.77734375" style="54"/>
    <col min="95" max="16384" width="8.77734375" style="50"/>
  </cols>
  <sheetData>
    <row r="1" spans="2:94" s="49" customFormat="1" ht="37.5" customHeight="1" x14ac:dyDescent="0.25">
      <c r="B1" s="140" t="s">
        <v>183</v>
      </c>
      <c r="C1" s="140"/>
      <c r="D1" s="140"/>
      <c r="E1" s="140"/>
      <c r="F1" s="140"/>
      <c r="G1" s="140"/>
      <c r="H1" s="140"/>
      <c r="I1" s="140"/>
      <c r="J1" s="100"/>
    </row>
    <row r="2" spans="2:94" ht="6.6" customHeight="1" x14ac:dyDescent="0.4">
      <c r="B2" s="15"/>
      <c r="C2" s="16"/>
      <c r="D2" s="16"/>
      <c r="E2" s="16"/>
      <c r="F2" s="16"/>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row>
    <row r="3" spans="2:94" s="51" customFormat="1" ht="37.5" customHeight="1" thickBot="1" x14ac:dyDescent="0.3">
      <c r="B3" s="167" t="s">
        <v>182</v>
      </c>
      <c r="C3" s="167"/>
      <c r="D3" s="167"/>
      <c r="E3" s="167"/>
      <c r="F3" s="167"/>
      <c r="G3" s="167"/>
      <c r="H3" s="167"/>
      <c r="I3" s="167"/>
      <c r="J3" s="167"/>
    </row>
    <row r="4" spans="2:94" ht="45.95" customHeight="1" thickBot="1" x14ac:dyDescent="0.3">
      <c r="B4" s="164" t="s">
        <v>226</v>
      </c>
      <c r="C4" s="165"/>
      <c r="D4" s="166"/>
      <c r="E4" s="37"/>
      <c r="F4" s="164" t="s">
        <v>227</v>
      </c>
      <c r="G4" s="168"/>
      <c r="H4" s="168"/>
      <c r="I4" s="169"/>
    </row>
    <row r="5" spans="2:94" ht="30.6" customHeight="1" thickBot="1" x14ac:dyDescent="0.3">
      <c r="B5" s="22" t="s">
        <v>15</v>
      </c>
      <c r="C5" s="22" t="s">
        <v>92</v>
      </c>
      <c r="D5" s="22" t="s">
        <v>94</v>
      </c>
      <c r="E5" s="60"/>
      <c r="F5" s="22" t="s">
        <v>16</v>
      </c>
      <c r="G5" s="22" t="s">
        <v>15</v>
      </c>
      <c r="H5" s="22" t="s">
        <v>92</v>
      </c>
      <c r="I5" s="22" t="s">
        <v>94</v>
      </c>
    </row>
    <row r="6" spans="2:94" ht="26.45" customHeight="1" thickBot="1" x14ac:dyDescent="0.3">
      <c r="B6" s="58" t="str" cm="1">
        <f t="array" ref="B6">_xlfn._xlws.FILTER('Risk - N loss'!$C$6:$C$105,'Risk - N loss'!$N$6:$N$105="GREEN","")</f>
        <v/>
      </c>
      <c r="C6" s="58" t="str" cm="1">
        <f t="array" ref="C6">_xlfn._xlws.FILTER('Risk - N loss'!$C$6:$C$105,'Risk - N loss'!$N$6:$N$105="AMBER","")</f>
        <v/>
      </c>
      <c r="D6" s="58" t="str" cm="1">
        <f t="array" ref="D6">_xlfn._xlws.FILTER('Risk - N loss'!$C$6:$C$105,'Risk - N loss'!$N$6:$N$105="RED","")</f>
        <v/>
      </c>
      <c r="E6" s="59"/>
      <c r="F6" s="58" t="str" cm="1">
        <f t="array" ref="F6">_xlfn._xlws.FILTER('Risk - Erosion &amp; P loss risk'!$C$6:$C$105,'Risk - Erosion &amp; P loss risk'!$Z$6:$Z$105=4,"")</f>
        <v/>
      </c>
      <c r="G6" s="58" t="str" cm="1">
        <f t="array" ref="G6">_xlfn._xlws.FILTER('Risk - Erosion &amp; P loss risk'!$C$6:$C$105,'Risk - Erosion &amp; P loss risk'!$Z$6:$Z$105=1,"")</f>
        <v/>
      </c>
      <c r="H6" s="58" t="str" cm="1">
        <f t="array" ref="H6">_xlfn._xlws.FILTER('Risk - Erosion &amp; P loss risk'!$C$6:$C$105,'Risk - Erosion &amp; P loss risk'!$Z$6:$Z$105=2,"")</f>
        <v/>
      </c>
      <c r="I6" s="58" t="str" cm="1">
        <f t="array" ref="I6">_xlfn._xlws.FILTER('Risk - Erosion &amp; P loss risk'!$C$6:$C$105,'Risk - Erosion &amp; P loss risk'!$Z$6:$Z$105=3,"")</f>
        <v/>
      </c>
    </row>
    <row r="7" spans="2:94" ht="26.45" customHeight="1" thickBot="1" x14ac:dyDescent="0.3">
      <c r="B7" s="58"/>
      <c r="C7" s="58"/>
      <c r="D7" s="58"/>
      <c r="E7" s="59"/>
      <c r="F7" s="58"/>
      <c r="G7" s="58"/>
      <c r="H7" s="58"/>
      <c r="I7" s="58"/>
    </row>
    <row r="8" spans="2:94" ht="26.45" customHeight="1" thickBot="1" x14ac:dyDescent="0.3">
      <c r="B8" s="58"/>
      <c r="C8" s="58"/>
      <c r="D8" s="58"/>
      <c r="E8" s="59"/>
      <c r="F8" s="58"/>
      <c r="G8" s="58"/>
      <c r="H8" s="58"/>
      <c r="I8" s="58"/>
    </row>
    <row r="9" spans="2:94" ht="26.45" customHeight="1" thickBot="1" x14ac:dyDescent="0.3">
      <c r="B9" s="58"/>
      <c r="C9" s="58"/>
      <c r="D9" s="58"/>
      <c r="E9" s="59"/>
      <c r="F9" s="58"/>
      <c r="G9" s="58"/>
      <c r="H9" s="58"/>
      <c r="I9" s="58"/>
    </row>
    <row r="10" spans="2:94" ht="26.45" customHeight="1" thickBot="1" x14ac:dyDescent="0.3">
      <c r="B10" s="58"/>
      <c r="C10" s="58"/>
      <c r="D10" s="58"/>
      <c r="E10" s="59"/>
      <c r="F10" s="58"/>
      <c r="G10" s="58"/>
      <c r="H10" s="58"/>
      <c r="I10" s="58"/>
    </row>
    <row r="11" spans="2:94" ht="26.45" customHeight="1" thickBot="1" x14ac:dyDescent="0.3">
      <c r="B11" s="58"/>
      <c r="C11" s="58"/>
      <c r="D11" s="58"/>
      <c r="E11" s="59"/>
      <c r="F11" s="58"/>
      <c r="G11" s="58"/>
      <c r="H11" s="58"/>
      <c r="I11" s="58"/>
    </row>
    <row r="12" spans="2:94" ht="26.45" customHeight="1" thickBot="1" x14ac:dyDescent="0.3">
      <c r="B12" s="58"/>
      <c r="C12" s="58"/>
      <c r="D12" s="58"/>
      <c r="E12" s="59"/>
      <c r="F12" s="58"/>
      <c r="G12" s="58"/>
      <c r="H12" s="58"/>
      <c r="I12" s="58"/>
    </row>
    <row r="13" spans="2:94" ht="26.45" customHeight="1" thickBot="1" x14ac:dyDescent="0.3">
      <c r="B13" s="58"/>
      <c r="C13" s="58"/>
      <c r="D13" s="58"/>
      <c r="E13" s="59"/>
      <c r="F13" s="58"/>
      <c r="G13" s="58"/>
      <c r="H13" s="58"/>
      <c r="I13" s="58"/>
    </row>
    <row r="14" spans="2:94" ht="26.45" customHeight="1" thickBot="1" x14ac:dyDescent="0.3">
      <c r="B14" s="58"/>
      <c r="C14" s="58"/>
      <c r="D14" s="58"/>
      <c r="E14" s="59"/>
      <c r="F14" s="58"/>
      <c r="G14" s="58"/>
      <c r="H14" s="58"/>
      <c r="I14" s="58"/>
    </row>
    <row r="15" spans="2:94" ht="26.45" customHeight="1" thickBot="1" x14ac:dyDescent="0.3">
      <c r="B15" s="58"/>
      <c r="C15" s="58"/>
      <c r="D15" s="58"/>
      <c r="E15" s="59"/>
      <c r="F15" s="58"/>
      <c r="G15" s="58"/>
      <c r="H15" s="58"/>
      <c r="I15" s="58"/>
    </row>
    <row r="16" spans="2:94" ht="26.45" customHeight="1" thickBot="1" x14ac:dyDescent="0.3">
      <c r="B16" s="58"/>
      <c r="C16" s="58"/>
      <c r="D16" s="58"/>
      <c r="E16" s="59"/>
      <c r="F16" s="58"/>
      <c r="G16" s="58"/>
      <c r="H16" s="58"/>
      <c r="I16" s="58"/>
    </row>
    <row r="17" spans="2:9" ht="26.45" customHeight="1" thickBot="1" x14ac:dyDescent="0.3">
      <c r="B17" s="58"/>
      <c r="C17" s="58"/>
      <c r="D17" s="58"/>
      <c r="E17" s="59"/>
      <c r="F17" s="58"/>
      <c r="G17" s="58"/>
      <c r="H17" s="58"/>
      <c r="I17" s="58"/>
    </row>
    <row r="18" spans="2:9" ht="26.45" customHeight="1" thickBot="1" x14ac:dyDescent="0.3">
      <c r="B18" s="58"/>
      <c r="C18" s="58"/>
      <c r="D18" s="58"/>
      <c r="E18" s="59"/>
      <c r="F18" s="58"/>
      <c r="G18" s="58"/>
      <c r="H18" s="58"/>
      <c r="I18" s="58"/>
    </row>
    <row r="19" spans="2:9" ht="26.45" customHeight="1" thickBot="1" x14ac:dyDescent="0.3">
      <c r="B19" s="58"/>
      <c r="C19" s="58"/>
      <c r="D19" s="58"/>
      <c r="E19" s="59"/>
      <c r="F19" s="58"/>
      <c r="G19" s="58"/>
      <c r="H19" s="58"/>
      <c r="I19" s="58"/>
    </row>
    <row r="20" spans="2:9" ht="26.45" customHeight="1" thickBot="1" x14ac:dyDescent="0.3">
      <c r="B20" s="58"/>
      <c r="C20" s="58"/>
      <c r="D20" s="58"/>
      <c r="E20" s="59"/>
      <c r="F20" s="58"/>
      <c r="G20" s="58"/>
      <c r="H20" s="58"/>
      <c r="I20" s="58"/>
    </row>
    <row r="21" spans="2:9" ht="26.45" customHeight="1" thickBot="1" x14ac:dyDescent="0.3">
      <c r="B21" s="58"/>
      <c r="C21" s="58"/>
      <c r="D21" s="58"/>
      <c r="E21" s="59"/>
      <c r="F21" s="58"/>
      <c r="G21" s="58"/>
      <c r="H21" s="58"/>
      <c r="I21" s="58"/>
    </row>
    <row r="22" spans="2:9" ht="26.45" customHeight="1" thickBot="1" x14ac:dyDescent="0.3">
      <c r="B22" s="58"/>
      <c r="C22" s="58"/>
      <c r="D22" s="58"/>
      <c r="E22" s="59"/>
      <c r="F22" s="58"/>
      <c r="G22" s="58"/>
      <c r="H22" s="58"/>
      <c r="I22" s="58"/>
    </row>
    <row r="23" spans="2:9" ht="26.45" customHeight="1" thickBot="1" x14ac:dyDescent="0.3">
      <c r="B23" s="58"/>
      <c r="C23" s="58"/>
      <c r="D23" s="58"/>
      <c r="E23" s="59"/>
      <c r="F23" s="58"/>
      <c r="G23" s="58"/>
      <c r="H23" s="58"/>
      <c r="I23" s="58"/>
    </row>
    <row r="24" spans="2:9" ht="26.45" customHeight="1" thickBot="1" x14ac:dyDescent="0.3">
      <c r="B24" s="58"/>
      <c r="C24" s="58"/>
      <c r="D24" s="58"/>
      <c r="E24" s="59"/>
      <c r="F24" s="58"/>
      <c r="G24" s="58"/>
      <c r="H24" s="58"/>
      <c r="I24" s="58"/>
    </row>
    <row r="25" spans="2:9" ht="26.45" customHeight="1" thickBot="1" x14ac:dyDescent="0.3">
      <c r="B25" s="58"/>
      <c r="C25" s="58"/>
      <c r="D25" s="58"/>
      <c r="E25" s="59"/>
      <c r="F25" s="58"/>
      <c r="G25" s="58"/>
      <c r="H25" s="58"/>
      <c r="I25" s="58"/>
    </row>
    <row r="26" spans="2:9" ht="26.45" customHeight="1" thickBot="1" x14ac:dyDescent="0.3">
      <c r="B26" s="58"/>
      <c r="C26" s="58"/>
      <c r="D26" s="58"/>
      <c r="E26" s="59"/>
      <c r="F26" s="58"/>
      <c r="G26" s="58"/>
      <c r="H26" s="58"/>
      <c r="I26" s="58"/>
    </row>
    <row r="27" spans="2:9" ht="26.45" customHeight="1" thickBot="1" x14ac:dyDescent="0.3">
      <c r="B27" s="58"/>
      <c r="C27" s="58"/>
      <c r="D27" s="58"/>
      <c r="E27" s="59"/>
      <c r="F27" s="58"/>
      <c r="G27" s="58"/>
      <c r="H27" s="58"/>
      <c r="I27" s="58"/>
    </row>
    <row r="28" spans="2:9" ht="26.45" customHeight="1" thickBot="1" x14ac:dyDescent="0.3">
      <c r="B28" s="58"/>
      <c r="C28" s="58"/>
      <c r="D28" s="58"/>
      <c r="E28" s="59"/>
      <c r="F28" s="58"/>
      <c r="G28" s="58"/>
      <c r="H28" s="58"/>
      <c r="I28" s="58"/>
    </row>
    <row r="29" spans="2:9" ht="26.45" customHeight="1" thickBot="1" x14ac:dyDescent="0.3">
      <c r="B29" s="58"/>
      <c r="C29" s="58"/>
      <c r="D29" s="58"/>
      <c r="E29" s="59"/>
      <c r="F29" s="58"/>
      <c r="G29" s="58"/>
      <c r="H29" s="58"/>
      <c r="I29" s="58"/>
    </row>
    <row r="30" spans="2:9" ht="26.45" customHeight="1" thickBot="1" x14ac:dyDescent="0.3">
      <c r="B30" s="58"/>
      <c r="C30" s="58"/>
      <c r="D30" s="58"/>
      <c r="E30" s="59"/>
      <c r="F30" s="58"/>
      <c r="G30" s="58"/>
      <c r="H30" s="58"/>
      <c r="I30" s="58"/>
    </row>
    <row r="31" spans="2:9" ht="26.45" customHeight="1" thickBot="1" x14ac:dyDescent="0.3">
      <c r="B31" s="58"/>
      <c r="C31" s="58"/>
      <c r="D31" s="58"/>
      <c r="E31" s="59"/>
      <c r="F31" s="58"/>
      <c r="G31" s="58"/>
      <c r="H31" s="58"/>
      <c r="I31" s="58"/>
    </row>
    <row r="32" spans="2:9" ht="26.45" customHeight="1" thickBot="1" x14ac:dyDescent="0.3">
      <c r="B32" s="58"/>
      <c r="C32" s="58"/>
      <c r="D32" s="58"/>
      <c r="E32" s="59"/>
      <c r="F32" s="58"/>
      <c r="G32" s="58"/>
      <c r="H32" s="58"/>
      <c r="I32" s="58"/>
    </row>
    <row r="33" spans="2:9" ht="26.45" customHeight="1" thickBot="1" x14ac:dyDescent="0.3">
      <c r="B33" s="58"/>
      <c r="C33" s="58"/>
      <c r="D33" s="58"/>
      <c r="E33" s="59"/>
      <c r="F33" s="58"/>
      <c r="G33" s="58"/>
      <c r="H33" s="58"/>
      <c r="I33" s="58"/>
    </row>
    <row r="34" spans="2:9" ht="26.45" customHeight="1" thickBot="1" x14ac:dyDescent="0.3">
      <c r="B34" s="58"/>
      <c r="C34" s="58"/>
      <c r="D34" s="58"/>
      <c r="E34" s="59"/>
      <c r="F34" s="58"/>
      <c r="G34" s="58"/>
      <c r="H34" s="58"/>
      <c r="I34" s="58"/>
    </row>
    <row r="35" spans="2:9" ht="26.45" customHeight="1" thickBot="1" x14ac:dyDescent="0.3">
      <c r="B35" s="58"/>
      <c r="C35" s="58"/>
      <c r="D35" s="58"/>
      <c r="E35" s="59"/>
      <c r="F35" s="58"/>
      <c r="G35" s="58"/>
      <c r="H35" s="58"/>
      <c r="I35" s="58"/>
    </row>
    <row r="36" spans="2:9" ht="26.45" customHeight="1" thickBot="1" x14ac:dyDescent="0.3">
      <c r="B36" s="58"/>
      <c r="C36" s="58"/>
      <c r="D36" s="58"/>
      <c r="E36" s="59"/>
      <c r="F36" s="58"/>
      <c r="G36" s="58"/>
      <c r="H36" s="58"/>
      <c r="I36" s="58"/>
    </row>
    <row r="37" spans="2:9" ht="26.45" customHeight="1" thickBot="1" x14ac:dyDescent="0.3">
      <c r="B37" s="58"/>
      <c r="C37" s="58"/>
      <c r="D37" s="58"/>
      <c r="E37" s="59"/>
      <c r="F37" s="58"/>
      <c r="G37" s="58"/>
      <c r="H37" s="58"/>
      <c r="I37" s="58"/>
    </row>
    <row r="38" spans="2:9" ht="26.45" customHeight="1" thickBot="1" x14ac:dyDescent="0.3">
      <c r="B38" s="58"/>
      <c r="C38" s="58"/>
      <c r="D38" s="58"/>
      <c r="E38" s="59"/>
      <c r="F38" s="58"/>
      <c r="G38" s="58"/>
      <c r="H38" s="58"/>
      <c r="I38" s="58"/>
    </row>
    <row r="39" spans="2:9" ht="26.45" customHeight="1" thickBot="1" x14ac:dyDescent="0.3">
      <c r="B39" s="58"/>
      <c r="C39" s="58"/>
      <c r="D39" s="58"/>
      <c r="E39" s="59"/>
      <c r="F39" s="58"/>
      <c r="G39" s="58"/>
      <c r="H39" s="58"/>
      <c r="I39" s="58"/>
    </row>
    <row r="40" spans="2:9" ht="26.45" customHeight="1" thickBot="1" x14ac:dyDescent="0.3">
      <c r="B40" s="58"/>
      <c r="C40" s="58"/>
      <c r="D40" s="58"/>
      <c r="E40" s="59"/>
      <c r="F40" s="58"/>
      <c r="G40" s="58"/>
      <c r="H40" s="58"/>
      <c r="I40" s="58"/>
    </row>
    <row r="41" spans="2:9" ht="26.45" customHeight="1" thickBot="1" x14ac:dyDescent="0.3">
      <c r="B41" s="58"/>
      <c r="C41" s="58"/>
      <c r="D41" s="58"/>
      <c r="E41" s="59"/>
      <c r="F41" s="58"/>
      <c r="G41" s="58"/>
      <c r="H41" s="58"/>
      <c r="I41" s="58"/>
    </row>
    <row r="42" spans="2:9" ht="26.45" customHeight="1" thickBot="1" x14ac:dyDescent="0.3">
      <c r="B42" s="58"/>
      <c r="C42" s="58"/>
      <c r="D42" s="58"/>
      <c r="E42" s="59"/>
      <c r="F42" s="58"/>
      <c r="G42" s="58"/>
      <c r="H42" s="58"/>
      <c r="I42" s="58"/>
    </row>
    <row r="43" spans="2:9" ht="26.45" customHeight="1" thickBot="1" x14ac:dyDescent="0.3">
      <c r="B43" s="58"/>
      <c r="C43" s="58"/>
      <c r="D43" s="58"/>
      <c r="E43" s="59"/>
      <c r="F43" s="58"/>
      <c r="G43" s="58"/>
      <c r="H43" s="58"/>
      <c r="I43" s="58"/>
    </row>
    <row r="44" spans="2:9" ht="26.45" customHeight="1" thickBot="1" x14ac:dyDescent="0.3">
      <c r="B44" s="58"/>
      <c r="C44" s="58"/>
      <c r="D44" s="58"/>
      <c r="E44" s="59"/>
      <c r="F44" s="58"/>
      <c r="G44" s="58"/>
      <c r="H44" s="58"/>
      <c r="I44" s="58"/>
    </row>
    <row r="45" spans="2:9" ht="26.45" customHeight="1" thickBot="1" x14ac:dyDescent="0.3">
      <c r="B45" s="58"/>
      <c r="C45" s="58"/>
      <c r="D45" s="58"/>
      <c r="E45" s="59"/>
      <c r="F45" s="58"/>
      <c r="G45" s="58"/>
      <c r="H45" s="58"/>
      <c r="I45" s="58"/>
    </row>
    <row r="46" spans="2:9" ht="26.45" customHeight="1" thickBot="1" x14ac:dyDescent="0.3">
      <c r="B46" s="58"/>
      <c r="C46" s="58"/>
      <c r="D46" s="58"/>
      <c r="E46" s="59"/>
      <c r="F46" s="58"/>
      <c r="G46" s="58"/>
      <c r="H46" s="58"/>
      <c r="I46" s="58"/>
    </row>
    <row r="47" spans="2:9" ht="26.45" customHeight="1" thickBot="1" x14ac:dyDescent="0.3">
      <c r="B47" s="58"/>
      <c r="C47" s="58"/>
      <c r="D47" s="58"/>
      <c r="E47" s="59"/>
      <c r="F47" s="58"/>
      <c r="G47" s="58"/>
      <c r="H47" s="58"/>
      <c r="I47" s="58"/>
    </row>
    <row r="48" spans="2:9" ht="26.45" customHeight="1" thickBot="1" x14ac:dyDescent="0.3">
      <c r="B48" s="58"/>
      <c r="C48" s="58"/>
      <c r="D48" s="58"/>
      <c r="E48" s="59"/>
      <c r="F48" s="58"/>
      <c r="G48" s="58"/>
      <c r="H48" s="58"/>
      <c r="I48" s="58"/>
    </row>
    <row r="49" spans="2:9" ht="26.45" customHeight="1" thickBot="1" x14ac:dyDescent="0.3">
      <c r="B49" s="58"/>
      <c r="C49" s="58"/>
      <c r="D49" s="58"/>
      <c r="E49" s="59"/>
      <c r="F49" s="58"/>
      <c r="G49" s="58"/>
      <c r="H49" s="58"/>
      <c r="I49" s="58"/>
    </row>
    <row r="50" spans="2:9" ht="26.45" customHeight="1" thickBot="1" x14ac:dyDescent="0.3">
      <c r="B50" s="58"/>
      <c r="C50" s="58"/>
      <c r="D50" s="58"/>
      <c r="E50" s="59"/>
      <c r="F50" s="58"/>
      <c r="G50" s="58"/>
      <c r="H50" s="58"/>
      <c r="I50" s="58"/>
    </row>
    <row r="51" spans="2:9" ht="26.45" customHeight="1" thickBot="1" x14ac:dyDescent="0.3">
      <c r="B51" s="58"/>
      <c r="C51" s="58"/>
      <c r="D51" s="58"/>
      <c r="E51" s="59"/>
      <c r="F51" s="58"/>
      <c r="G51" s="58"/>
      <c r="H51" s="58"/>
      <c r="I51" s="58"/>
    </row>
    <row r="52" spans="2:9" ht="26.45" customHeight="1" thickBot="1" x14ac:dyDescent="0.3">
      <c r="B52" s="58"/>
      <c r="C52" s="58"/>
      <c r="D52" s="58"/>
      <c r="E52" s="59"/>
      <c r="F52" s="58"/>
      <c r="G52" s="58"/>
      <c r="H52" s="58"/>
      <c r="I52" s="58"/>
    </row>
    <row r="53" spans="2:9" ht="26.45" customHeight="1" thickBot="1" x14ac:dyDescent="0.3">
      <c r="B53" s="58"/>
      <c r="C53" s="58"/>
      <c r="D53" s="58"/>
      <c r="E53" s="59"/>
      <c r="F53" s="58"/>
      <c r="G53" s="58"/>
      <c r="H53" s="58"/>
      <c r="I53" s="58"/>
    </row>
    <row r="54" spans="2:9" ht="26.45" customHeight="1" thickBot="1" x14ac:dyDescent="0.3">
      <c r="B54" s="58"/>
      <c r="C54" s="58"/>
      <c r="D54" s="58"/>
      <c r="E54" s="59"/>
      <c r="F54" s="58"/>
      <c r="G54" s="58"/>
      <c r="H54" s="58"/>
      <c r="I54" s="58"/>
    </row>
    <row r="55" spans="2:9" ht="26.45" customHeight="1" thickBot="1" x14ac:dyDescent="0.3">
      <c r="B55" s="58"/>
      <c r="C55" s="58"/>
      <c r="D55" s="58"/>
      <c r="E55" s="59"/>
      <c r="F55" s="58"/>
      <c r="G55" s="58"/>
      <c r="H55" s="58"/>
      <c r="I55" s="58"/>
    </row>
    <row r="56" spans="2:9" ht="26.45" customHeight="1" thickBot="1" x14ac:dyDescent="0.3">
      <c r="B56" s="58"/>
      <c r="C56" s="58"/>
      <c r="D56" s="58"/>
      <c r="E56" s="59"/>
      <c r="F56" s="58"/>
      <c r="G56" s="58"/>
      <c r="H56" s="58"/>
      <c r="I56" s="58"/>
    </row>
    <row r="57" spans="2:9" ht="26.45" customHeight="1" thickBot="1" x14ac:dyDescent="0.3">
      <c r="B57" s="58"/>
      <c r="C57" s="58"/>
      <c r="D57" s="58"/>
      <c r="E57" s="59"/>
      <c r="F57" s="58"/>
      <c r="G57" s="58"/>
      <c r="H57" s="58"/>
      <c r="I57" s="58"/>
    </row>
    <row r="58" spans="2:9" ht="26.45" customHeight="1" thickBot="1" x14ac:dyDescent="0.3">
      <c r="B58" s="58"/>
      <c r="C58" s="58"/>
      <c r="D58" s="58"/>
      <c r="E58" s="59"/>
      <c r="F58" s="58"/>
      <c r="G58" s="58"/>
      <c r="H58" s="58"/>
      <c r="I58" s="58"/>
    </row>
    <row r="59" spans="2:9" ht="26.45" customHeight="1" thickBot="1" x14ac:dyDescent="0.3">
      <c r="B59" s="58"/>
      <c r="C59" s="58"/>
      <c r="D59" s="58"/>
      <c r="E59" s="59"/>
      <c r="F59" s="58"/>
      <c r="G59" s="58"/>
      <c r="H59" s="58"/>
      <c r="I59" s="58"/>
    </row>
    <row r="60" spans="2:9" ht="26.45" customHeight="1" thickBot="1" x14ac:dyDescent="0.3">
      <c r="B60" s="58"/>
      <c r="C60" s="58"/>
      <c r="D60" s="58"/>
      <c r="E60" s="59"/>
      <c r="F60" s="58"/>
      <c r="G60" s="58"/>
      <c r="H60" s="58"/>
      <c r="I60" s="58"/>
    </row>
    <row r="61" spans="2:9" ht="26.45" customHeight="1" thickBot="1" x14ac:dyDescent="0.3">
      <c r="B61" s="58"/>
      <c r="C61" s="58"/>
      <c r="D61" s="58"/>
      <c r="E61" s="59"/>
      <c r="F61" s="58"/>
      <c r="G61" s="58"/>
      <c r="H61" s="58"/>
      <c r="I61" s="58"/>
    </row>
    <row r="62" spans="2:9" ht="26.45" customHeight="1" thickBot="1" x14ac:dyDescent="0.3">
      <c r="B62" s="58"/>
      <c r="C62" s="58"/>
      <c r="D62" s="58"/>
      <c r="E62" s="59"/>
      <c r="F62" s="58"/>
      <c r="G62" s="58"/>
      <c r="H62" s="58"/>
      <c r="I62" s="58"/>
    </row>
    <row r="63" spans="2:9" ht="26.45" customHeight="1" thickBot="1" x14ac:dyDescent="0.3">
      <c r="B63" s="58"/>
      <c r="C63" s="58"/>
      <c r="D63" s="58"/>
      <c r="E63" s="59"/>
      <c r="F63" s="58"/>
      <c r="G63" s="58"/>
      <c r="H63" s="58"/>
      <c r="I63" s="58"/>
    </row>
    <row r="64" spans="2:9" ht="26.45" customHeight="1" thickBot="1" x14ac:dyDescent="0.3">
      <c r="B64" s="58"/>
      <c r="C64" s="58"/>
      <c r="D64" s="58"/>
      <c r="E64" s="59"/>
      <c r="F64" s="58"/>
      <c r="G64" s="58"/>
      <c r="H64" s="58"/>
      <c r="I64" s="58"/>
    </row>
    <row r="65" spans="2:9" ht="26.45" customHeight="1" thickBot="1" x14ac:dyDescent="0.3">
      <c r="B65" s="58"/>
      <c r="C65" s="58"/>
      <c r="D65" s="58"/>
      <c r="E65" s="59"/>
      <c r="F65" s="58"/>
      <c r="G65" s="58"/>
      <c r="H65" s="58"/>
      <c r="I65" s="58"/>
    </row>
    <row r="66" spans="2:9" ht="26.45" customHeight="1" thickBot="1" x14ac:dyDescent="0.3">
      <c r="B66" s="58"/>
      <c r="C66" s="58"/>
      <c r="D66" s="58"/>
      <c r="E66" s="59"/>
      <c r="F66" s="58"/>
      <c r="G66" s="58"/>
      <c r="H66" s="58"/>
      <c r="I66" s="58"/>
    </row>
    <row r="67" spans="2:9" ht="26.45" customHeight="1" thickBot="1" x14ac:dyDescent="0.3">
      <c r="B67" s="58"/>
      <c r="C67" s="58"/>
      <c r="D67" s="58"/>
      <c r="E67" s="59"/>
      <c r="F67" s="58"/>
      <c r="G67" s="58"/>
      <c r="H67" s="58"/>
      <c r="I67" s="58"/>
    </row>
    <row r="68" spans="2:9" ht="26.45" customHeight="1" thickBot="1" x14ac:dyDescent="0.3">
      <c r="B68" s="58"/>
      <c r="C68" s="58"/>
      <c r="D68" s="58"/>
      <c r="E68" s="59"/>
      <c r="F68" s="58"/>
      <c r="G68" s="58"/>
      <c r="H68" s="58"/>
      <c r="I68" s="58"/>
    </row>
    <row r="69" spans="2:9" ht="26.45" customHeight="1" thickBot="1" x14ac:dyDescent="0.3">
      <c r="B69" s="58"/>
      <c r="C69" s="58"/>
      <c r="D69" s="58"/>
      <c r="E69" s="59"/>
      <c r="F69" s="58"/>
      <c r="G69" s="58"/>
      <c r="H69" s="58"/>
      <c r="I69" s="58"/>
    </row>
    <row r="70" spans="2:9" ht="26.45" customHeight="1" thickBot="1" x14ac:dyDescent="0.3">
      <c r="B70" s="58"/>
      <c r="C70" s="58"/>
      <c r="D70" s="58"/>
      <c r="E70" s="59"/>
      <c r="F70" s="58"/>
      <c r="G70" s="58"/>
      <c r="H70" s="58"/>
      <c r="I70" s="58"/>
    </row>
    <row r="71" spans="2:9" ht="26.45" customHeight="1" thickBot="1" x14ac:dyDescent="0.3">
      <c r="B71" s="58"/>
      <c r="C71" s="58"/>
      <c r="D71" s="58"/>
      <c r="E71" s="59"/>
      <c r="F71" s="58"/>
      <c r="G71" s="58"/>
      <c r="H71" s="58"/>
      <c r="I71" s="58"/>
    </row>
    <row r="72" spans="2:9" ht="26.45" customHeight="1" thickBot="1" x14ac:dyDescent="0.3">
      <c r="B72" s="58"/>
      <c r="C72" s="58"/>
      <c r="D72" s="58"/>
      <c r="E72" s="59"/>
      <c r="F72" s="58"/>
      <c r="G72" s="58"/>
      <c r="H72" s="58"/>
      <c r="I72" s="58"/>
    </row>
    <row r="73" spans="2:9" ht="26.45" customHeight="1" thickBot="1" x14ac:dyDescent="0.3">
      <c r="B73" s="58"/>
      <c r="C73" s="58"/>
      <c r="D73" s="58"/>
      <c r="E73" s="59"/>
      <c r="F73" s="58"/>
      <c r="G73" s="58"/>
      <c r="H73" s="58"/>
      <c r="I73" s="58"/>
    </row>
    <row r="74" spans="2:9" ht="26.45" customHeight="1" thickBot="1" x14ac:dyDescent="0.3">
      <c r="B74" s="58"/>
      <c r="C74" s="58"/>
      <c r="D74" s="58"/>
      <c r="E74" s="59"/>
      <c r="F74" s="58"/>
      <c r="G74" s="58"/>
      <c r="H74" s="58"/>
      <c r="I74" s="58"/>
    </row>
    <row r="75" spans="2:9" ht="26.45" customHeight="1" thickBot="1" x14ac:dyDescent="0.3">
      <c r="B75" s="58"/>
      <c r="C75" s="58"/>
      <c r="D75" s="58"/>
      <c r="E75" s="59"/>
      <c r="F75" s="58"/>
      <c r="G75" s="58"/>
      <c r="H75" s="58"/>
      <c r="I75" s="58"/>
    </row>
    <row r="76" spans="2:9" ht="26.45" customHeight="1" thickBot="1" x14ac:dyDescent="0.3">
      <c r="B76" s="58"/>
      <c r="C76" s="58"/>
      <c r="D76" s="58"/>
      <c r="E76" s="59"/>
      <c r="F76" s="58"/>
      <c r="G76" s="58"/>
      <c r="H76" s="58"/>
      <c r="I76" s="58"/>
    </row>
    <row r="77" spans="2:9" ht="26.45" customHeight="1" thickBot="1" x14ac:dyDescent="0.3">
      <c r="B77" s="58"/>
      <c r="C77" s="58"/>
      <c r="D77" s="58"/>
      <c r="E77" s="59"/>
      <c r="F77" s="58"/>
      <c r="G77" s="58"/>
      <c r="H77" s="58"/>
      <c r="I77" s="58"/>
    </row>
    <row r="78" spans="2:9" ht="26.45" customHeight="1" thickBot="1" x14ac:dyDescent="0.3">
      <c r="B78" s="58"/>
      <c r="C78" s="58"/>
      <c r="D78" s="58"/>
      <c r="E78" s="59"/>
      <c r="F78" s="58"/>
      <c r="G78" s="58"/>
      <c r="H78" s="58"/>
      <c r="I78" s="58"/>
    </row>
    <row r="79" spans="2:9" ht="26.45" customHeight="1" thickBot="1" x14ac:dyDescent="0.3">
      <c r="B79" s="58"/>
      <c r="C79" s="58"/>
      <c r="D79" s="58"/>
      <c r="E79" s="59"/>
      <c r="F79" s="58"/>
      <c r="G79" s="58"/>
      <c r="H79" s="58"/>
      <c r="I79" s="58"/>
    </row>
    <row r="80" spans="2:9" ht="26.45" customHeight="1" thickBot="1" x14ac:dyDescent="0.3">
      <c r="B80" s="58"/>
      <c r="C80" s="58"/>
      <c r="D80" s="58"/>
      <c r="E80" s="59"/>
      <c r="F80" s="58"/>
      <c r="G80" s="58"/>
      <c r="H80" s="58"/>
      <c r="I80" s="58"/>
    </row>
    <row r="81" spans="2:9" ht="26.45" customHeight="1" thickBot="1" x14ac:dyDescent="0.3">
      <c r="B81" s="58"/>
      <c r="C81" s="58"/>
      <c r="D81" s="58"/>
      <c r="E81" s="59"/>
      <c r="F81" s="58"/>
      <c r="G81" s="58"/>
      <c r="H81" s="58"/>
      <c r="I81" s="58"/>
    </row>
    <row r="82" spans="2:9" ht="26.45" customHeight="1" thickBot="1" x14ac:dyDescent="0.3">
      <c r="B82" s="58"/>
      <c r="C82" s="58"/>
      <c r="D82" s="58"/>
      <c r="E82" s="59"/>
      <c r="F82" s="58"/>
      <c r="G82" s="58"/>
      <c r="H82" s="58"/>
      <c r="I82" s="58"/>
    </row>
    <row r="83" spans="2:9" ht="26.45" customHeight="1" thickBot="1" x14ac:dyDescent="0.3">
      <c r="B83" s="58"/>
      <c r="C83" s="58"/>
      <c r="D83" s="58"/>
      <c r="E83" s="59"/>
      <c r="F83" s="58"/>
      <c r="G83" s="58"/>
      <c r="H83" s="58"/>
      <c r="I83" s="58"/>
    </row>
    <row r="84" spans="2:9" ht="26.45" customHeight="1" thickBot="1" x14ac:dyDescent="0.3">
      <c r="B84" s="58"/>
      <c r="C84" s="58"/>
      <c r="D84" s="58"/>
      <c r="E84" s="59"/>
      <c r="F84" s="58"/>
      <c r="G84" s="58"/>
      <c r="H84" s="58"/>
      <c r="I84" s="58"/>
    </row>
    <row r="85" spans="2:9" ht="26.45" customHeight="1" thickBot="1" x14ac:dyDescent="0.3">
      <c r="B85" s="58"/>
      <c r="C85" s="58"/>
      <c r="D85" s="58"/>
      <c r="E85" s="59"/>
      <c r="F85" s="58"/>
      <c r="G85" s="58"/>
      <c r="H85" s="58"/>
      <c r="I85" s="58"/>
    </row>
    <row r="86" spans="2:9" ht="26.45" customHeight="1" thickBot="1" x14ac:dyDescent="0.3">
      <c r="B86" s="58"/>
      <c r="C86" s="58"/>
      <c r="D86" s="58"/>
      <c r="E86" s="59"/>
      <c r="F86" s="58"/>
      <c r="G86" s="58"/>
      <c r="H86" s="58"/>
      <c r="I86" s="58"/>
    </row>
    <row r="87" spans="2:9" ht="26.45" customHeight="1" thickBot="1" x14ac:dyDescent="0.3">
      <c r="B87" s="58"/>
      <c r="C87" s="58"/>
      <c r="D87" s="58"/>
      <c r="E87" s="59"/>
      <c r="F87" s="58"/>
      <c r="G87" s="58"/>
      <c r="H87" s="58"/>
      <c r="I87" s="58"/>
    </row>
    <row r="88" spans="2:9" ht="26.45" customHeight="1" thickBot="1" x14ac:dyDescent="0.3">
      <c r="B88" s="58"/>
      <c r="C88" s="58"/>
      <c r="D88" s="58"/>
      <c r="E88" s="59"/>
      <c r="F88" s="58"/>
      <c r="G88" s="58"/>
      <c r="H88" s="58"/>
      <c r="I88" s="58"/>
    </row>
    <row r="89" spans="2:9" ht="26.45" customHeight="1" thickBot="1" x14ac:dyDescent="0.3">
      <c r="B89" s="58"/>
      <c r="C89" s="58"/>
      <c r="D89" s="58"/>
      <c r="E89" s="59"/>
      <c r="F89" s="58"/>
      <c r="G89" s="58"/>
      <c r="H89" s="58"/>
      <c r="I89" s="58"/>
    </row>
    <row r="90" spans="2:9" ht="26.45" customHeight="1" thickBot="1" x14ac:dyDescent="0.3">
      <c r="B90" s="58"/>
      <c r="C90" s="58"/>
      <c r="D90" s="58"/>
      <c r="E90" s="59"/>
      <c r="F90" s="58"/>
      <c r="G90" s="58"/>
      <c r="H90" s="58"/>
      <c r="I90" s="58"/>
    </row>
    <row r="91" spans="2:9" ht="26.45" customHeight="1" thickBot="1" x14ac:dyDescent="0.3">
      <c r="B91" s="58"/>
      <c r="C91" s="58"/>
      <c r="D91" s="58"/>
      <c r="E91" s="59"/>
      <c r="F91" s="58"/>
      <c r="G91" s="58"/>
      <c r="H91" s="58"/>
      <c r="I91" s="58"/>
    </row>
    <row r="92" spans="2:9" ht="26.45" customHeight="1" thickBot="1" x14ac:dyDescent="0.3">
      <c r="B92" s="58"/>
      <c r="C92" s="58"/>
      <c r="D92" s="58"/>
      <c r="E92" s="59"/>
      <c r="F92" s="58"/>
      <c r="G92" s="58"/>
      <c r="H92" s="58"/>
      <c r="I92" s="58"/>
    </row>
    <row r="93" spans="2:9" ht="26.45" customHeight="1" thickBot="1" x14ac:dyDescent="0.3">
      <c r="B93" s="58"/>
      <c r="C93" s="58"/>
      <c r="D93" s="58"/>
      <c r="E93" s="59"/>
      <c r="F93" s="58"/>
      <c r="G93" s="58"/>
      <c r="H93" s="58"/>
      <c r="I93" s="58"/>
    </row>
    <row r="94" spans="2:9" ht="26.45" customHeight="1" thickBot="1" x14ac:dyDescent="0.3">
      <c r="B94" s="58"/>
      <c r="C94" s="58"/>
      <c r="D94" s="58"/>
      <c r="E94" s="59"/>
      <c r="F94" s="58"/>
      <c r="G94" s="58"/>
      <c r="H94" s="58"/>
      <c r="I94" s="58"/>
    </row>
    <row r="95" spans="2:9" ht="26.45" customHeight="1" thickBot="1" x14ac:dyDescent="0.3">
      <c r="B95" s="58"/>
      <c r="C95" s="58"/>
      <c r="D95" s="58"/>
      <c r="E95" s="59"/>
      <c r="F95" s="58"/>
      <c r="G95" s="58"/>
      <c r="H95" s="58"/>
      <c r="I95" s="58"/>
    </row>
    <row r="96" spans="2:9" ht="26.45" customHeight="1" thickBot="1" x14ac:dyDescent="0.3">
      <c r="B96" s="58"/>
      <c r="C96" s="58"/>
      <c r="D96" s="58"/>
      <c r="E96" s="59"/>
      <c r="F96" s="58"/>
      <c r="G96" s="58"/>
      <c r="H96" s="58"/>
      <c r="I96" s="58"/>
    </row>
    <row r="97" spans="2:9" ht="26.45" customHeight="1" thickBot="1" x14ac:dyDescent="0.3">
      <c r="B97" s="58"/>
      <c r="C97" s="58"/>
      <c r="D97" s="58"/>
      <c r="E97" s="59"/>
      <c r="F97" s="58"/>
      <c r="G97" s="58"/>
      <c r="H97" s="58"/>
      <c r="I97" s="58"/>
    </row>
    <row r="98" spans="2:9" ht="26.45" customHeight="1" thickBot="1" x14ac:dyDescent="0.3">
      <c r="B98" s="58"/>
      <c r="C98" s="58"/>
      <c r="D98" s="58"/>
      <c r="E98" s="59"/>
      <c r="F98" s="58"/>
      <c r="G98" s="58"/>
      <c r="H98" s="58"/>
      <c r="I98" s="58"/>
    </row>
    <row r="99" spans="2:9" ht="26.45" customHeight="1" thickBot="1" x14ac:dyDescent="0.3">
      <c r="B99" s="58"/>
      <c r="C99" s="58"/>
      <c r="D99" s="58"/>
      <c r="E99" s="59"/>
      <c r="F99" s="58"/>
      <c r="G99" s="58"/>
      <c r="H99" s="58"/>
      <c r="I99" s="58"/>
    </row>
    <row r="100" spans="2:9" ht="26.45" customHeight="1" thickBot="1" x14ac:dyDescent="0.3">
      <c r="B100" s="58"/>
      <c r="C100" s="58"/>
      <c r="D100" s="58"/>
      <c r="E100" s="59"/>
      <c r="F100" s="58"/>
      <c r="G100" s="58"/>
      <c r="H100" s="58"/>
      <c r="I100" s="58"/>
    </row>
    <row r="101" spans="2:9" ht="26.45" customHeight="1" thickBot="1" x14ac:dyDescent="0.3">
      <c r="B101" s="58"/>
      <c r="C101" s="58"/>
      <c r="D101" s="58"/>
      <c r="E101" s="59"/>
      <c r="F101" s="58"/>
      <c r="G101" s="58"/>
      <c r="H101" s="58"/>
      <c r="I101" s="58"/>
    </row>
    <row r="102" spans="2:9" ht="26.45" customHeight="1" thickBot="1" x14ac:dyDescent="0.3">
      <c r="B102" s="58"/>
      <c r="C102" s="58"/>
      <c r="D102" s="58"/>
      <c r="E102" s="59"/>
      <c r="F102" s="58"/>
      <c r="G102" s="58"/>
      <c r="H102" s="58"/>
      <c r="I102" s="58"/>
    </row>
    <row r="103" spans="2:9" ht="26.45" customHeight="1" thickBot="1" x14ac:dyDescent="0.3">
      <c r="B103" s="58"/>
      <c r="C103" s="58"/>
      <c r="D103" s="58"/>
      <c r="E103" s="59"/>
      <c r="F103" s="58"/>
      <c r="G103" s="58"/>
      <c r="H103" s="58"/>
      <c r="I103" s="58"/>
    </row>
    <row r="104" spans="2:9" ht="26.45" customHeight="1" thickBot="1" x14ac:dyDescent="0.3">
      <c r="B104" s="58"/>
      <c r="C104" s="58"/>
      <c r="D104" s="58"/>
      <c r="E104" s="59"/>
      <c r="F104" s="58"/>
      <c r="G104" s="58"/>
      <c r="H104" s="58"/>
      <c r="I104" s="58"/>
    </row>
    <row r="105" spans="2:9" ht="26.45" customHeight="1" thickBot="1" x14ac:dyDescent="0.3">
      <c r="B105" s="58"/>
      <c r="C105" s="58"/>
      <c r="D105" s="58"/>
      <c r="E105" s="59"/>
      <c r="F105" s="58"/>
      <c r="G105" s="58"/>
      <c r="H105" s="58"/>
      <c r="I105" s="58"/>
    </row>
  </sheetData>
  <sheetProtection algorithmName="SHA-512" hashValue="XkBmVdyFzBtLWMPtf+5ZexwrT7GpZbzBLWhWuIeaax5uIcPCQh6UrNKxc1yo8C2QfF6qJGM2K3drtPIe4XnuwA==" saltValue="o6/ZvhGvr/6q5ExNXLqLhw==" spinCount="100000" sheet="1" objects="1" scenarios="1"/>
  <mergeCells count="4">
    <mergeCell ref="B4:D4"/>
    <mergeCell ref="B3:J3"/>
    <mergeCell ref="B1:I1"/>
    <mergeCell ref="F4:I4"/>
  </mergeCells>
  <pageMargins left="0.39370078740157483" right="0.39370078740157483" top="0.39370078740157483" bottom="0.39370078740157483" header="0.19685039370078741" footer="0"/>
  <pageSetup scale="74"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6712A-4C75-471B-952A-B86A8EB96795}">
  <sheetPr>
    <tabColor theme="2" tint="-0.499984740745262"/>
    <pageSetUpPr fitToPage="1"/>
  </sheetPr>
  <dimension ref="A1:L250"/>
  <sheetViews>
    <sheetView showGridLines="0" showWhiteSpace="0" zoomScale="70" zoomScaleNormal="70" zoomScalePageLayoutView="80" workbookViewId="0"/>
  </sheetViews>
  <sheetFormatPr defaultRowHeight="15" x14ac:dyDescent="0.25"/>
  <cols>
    <col min="1" max="1" width="4" customWidth="1"/>
    <col min="2" max="2" width="15.5546875" style="61"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6" customFormat="1" ht="44.65" customHeight="1" x14ac:dyDescent="0.25">
      <c r="B1" s="140" t="s">
        <v>238</v>
      </c>
      <c r="C1" s="140"/>
      <c r="D1" s="140"/>
      <c r="E1" s="140"/>
      <c r="F1" s="140"/>
      <c r="G1" s="140"/>
      <c r="H1" s="140"/>
      <c r="I1" s="140"/>
      <c r="J1" s="140"/>
      <c r="K1" s="140"/>
      <c r="L1" s="140"/>
    </row>
    <row r="2" spans="2:12" s="3" customFormat="1" ht="8.25" customHeight="1" x14ac:dyDescent="0.4">
      <c r="B2" s="23"/>
      <c r="C2" s="23"/>
      <c r="D2" s="23"/>
      <c r="E2" s="23"/>
      <c r="F2" s="84"/>
      <c r="G2" s="24"/>
      <c r="H2" s="19"/>
      <c r="I2" s="19"/>
      <c r="J2" s="19"/>
      <c r="K2" s="19"/>
      <c r="L2" s="19"/>
    </row>
    <row r="3" spans="2:12" s="72" customFormat="1" ht="68.099999999999994" customHeight="1" x14ac:dyDescent="0.25">
      <c r="B3" s="147" t="s">
        <v>267</v>
      </c>
      <c r="C3" s="147"/>
      <c r="D3" s="147"/>
      <c r="E3" s="147"/>
      <c r="F3" s="147"/>
      <c r="G3" s="147"/>
      <c r="H3" s="171" t="s">
        <v>274</v>
      </c>
      <c r="I3" s="171"/>
      <c r="J3" s="171"/>
      <c r="K3" s="171"/>
      <c r="L3" s="171"/>
    </row>
    <row r="4" spans="2:12" s="72" customFormat="1" ht="68.099999999999994" customHeight="1" x14ac:dyDescent="0.25">
      <c r="B4" s="147"/>
      <c r="C4" s="147"/>
      <c r="D4" s="147"/>
      <c r="E4" s="147"/>
      <c r="F4" s="147"/>
      <c r="G4" s="147"/>
      <c r="H4" s="171"/>
      <c r="I4" s="171"/>
      <c r="J4" s="171"/>
      <c r="K4" s="171"/>
      <c r="L4" s="171"/>
    </row>
    <row r="5" spans="2:12" s="72" customFormat="1" ht="63.95" customHeight="1" x14ac:dyDescent="0.25">
      <c r="B5" s="147"/>
      <c r="C5" s="147"/>
      <c r="D5" s="147"/>
      <c r="E5" s="147"/>
      <c r="F5" s="147"/>
      <c r="G5" s="147"/>
      <c r="H5" s="171"/>
      <c r="I5" s="171"/>
      <c r="J5" s="171"/>
      <c r="K5" s="171"/>
      <c r="L5" s="171"/>
    </row>
    <row r="6" spans="2:12" s="86" customFormat="1" ht="33.6" customHeight="1" x14ac:dyDescent="0.25">
      <c r="B6" s="87" t="s">
        <v>239</v>
      </c>
      <c r="C6" s="38"/>
      <c r="D6" s="38"/>
      <c r="E6" s="38"/>
      <c r="F6" s="38"/>
      <c r="G6" s="38"/>
      <c r="H6" s="171"/>
      <c r="I6" s="171"/>
      <c r="J6" s="171"/>
      <c r="K6" s="171"/>
      <c r="L6" s="171"/>
    </row>
    <row r="7" spans="2:12" s="72" customFormat="1" ht="41.45" customHeight="1" x14ac:dyDescent="0.25">
      <c r="B7" s="170" t="s">
        <v>119</v>
      </c>
      <c r="C7" s="170"/>
      <c r="D7" s="170"/>
      <c r="E7" s="27">
        <f>IFERROR((COUNTIFS($F$13:$F$49,"Minimum",$G$13:$G$49,"Yes")/COUNTIFS($F$13:$F$49,"Minimum",$G$13:$G$49, "&lt;&gt;N/A")),"")</f>
        <v>0</v>
      </c>
      <c r="F7" s="122"/>
      <c r="G7" s="123"/>
      <c r="H7" s="171"/>
      <c r="I7" s="171"/>
      <c r="J7" s="171"/>
      <c r="K7" s="171"/>
      <c r="L7" s="171"/>
    </row>
    <row r="8" spans="2:12" s="3" customFormat="1" ht="41.45" customHeight="1" x14ac:dyDescent="0.25">
      <c r="B8" s="170" t="s">
        <v>120</v>
      </c>
      <c r="C8" s="170"/>
      <c r="D8" s="170"/>
      <c r="E8" s="27">
        <f>IFERROR((COUNTIFS($F$13:$F$49,"Additional",$G$13:$G$49,"Yes")/COUNTIFS($F$13:$F$49,"Additional",$G$13:$G$49, "&lt;&gt;N/A")),"")</f>
        <v>0</v>
      </c>
      <c r="F8" s="85"/>
      <c r="G8" s="28"/>
      <c r="H8" s="171"/>
      <c r="I8" s="171"/>
      <c r="J8" s="171"/>
      <c r="K8" s="171"/>
      <c r="L8" s="171"/>
    </row>
    <row r="9" spans="2:12" x14ac:dyDescent="0.25">
      <c r="B9" s="17"/>
      <c r="C9" s="17"/>
      <c r="D9" s="14"/>
      <c r="E9" s="14"/>
      <c r="F9" s="17"/>
      <c r="G9" s="29"/>
      <c r="H9" s="30"/>
      <c r="I9" s="30"/>
      <c r="J9" s="29"/>
      <c r="K9" s="29"/>
      <c r="L9" s="29"/>
    </row>
    <row r="10" spans="2:12" ht="18.75" x14ac:dyDescent="0.3">
      <c r="B10" s="31" t="s">
        <v>18</v>
      </c>
      <c r="C10" s="32"/>
      <c r="D10" s="32" t="s">
        <v>290</v>
      </c>
      <c r="E10" s="32"/>
      <c r="F10" s="31"/>
      <c r="G10" s="30"/>
      <c r="H10" s="29"/>
      <c r="I10" s="29"/>
      <c r="J10" s="29"/>
      <c r="K10" s="29"/>
      <c r="L10" s="29"/>
    </row>
    <row r="11" spans="2:12" ht="15.75" thickBot="1" x14ac:dyDescent="0.3">
      <c r="B11" s="17"/>
      <c r="C11" s="14"/>
      <c r="D11" s="14"/>
      <c r="E11" s="29"/>
      <c r="F11" s="30"/>
      <c r="G11" s="30"/>
      <c r="H11" s="29"/>
      <c r="I11" s="29"/>
      <c r="J11" s="29"/>
      <c r="K11" s="29"/>
      <c r="L11" s="29"/>
    </row>
    <row r="12" spans="2:12" s="6" customFormat="1" ht="39" customHeight="1" thickBot="1" x14ac:dyDescent="0.3">
      <c r="B12" s="21" t="s">
        <v>15</v>
      </c>
      <c r="C12" s="33"/>
      <c r="D12" s="41" t="s">
        <v>291</v>
      </c>
      <c r="E12" s="42" t="s">
        <v>19</v>
      </c>
      <c r="F12" s="43" t="s">
        <v>20</v>
      </c>
      <c r="G12" s="43" t="s">
        <v>169</v>
      </c>
      <c r="H12" s="44" t="s">
        <v>171</v>
      </c>
      <c r="I12" s="43" t="s">
        <v>187</v>
      </c>
      <c r="J12" s="43" t="s">
        <v>5</v>
      </c>
      <c r="K12" s="43" t="s">
        <v>21</v>
      </c>
      <c r="L12" s="43" t="s">
        <v>22</v>
      </c>
    </row>
    <row r="13" spans="2:12" s="4" customFormat="1" ht="57.6" customHeight="1" thickBot="1" x14ac:dyDescent="0.3">
      <c r="B13" s="62" t="str" cm="1">
        <f t="array" ref="B13">_xlfn._xlws.FILTER('Risk - N loss'!$C$6:$C$105,'Risk - N loss'!$N$6:$N$105="GREEN","")</f>
        <v/>
      </c>
      <c r="C13" s="13"/>
      <c r="D13" s="63">
        <v>1.5</v>
      </c>
      <c r="E13" s="67" t="s">
        <v>23</v>
      </c>
      <c r="F13" s="73" t="s">
        <v>24</v>
      </c>
      <c r="G13" s="35"/>
      <c r="H13" s="35"/>
      <c r="I13" s="35"/>
      <c r="J13" s="70"/>
      <c r="K13" s="70"/>
      <c r="L13" s="70"/>
    </row>
    <row r="14" spans="2:12" s="4" customFormat="1" ht="57.6" customHeight="1" thickBot="1" x14ac:dyDescent="0.3">
      <c r="B14" s="62"/>
      <c r="C14" s="13"/>
      <c r="D14" s="63">
        <v>1.5</v>
      </c>
      <c r="E14" s="67" t="s">
        <v>110</v>
      </c>
      <c r="F14" s="73" t="s">
        <v>24</v>
      </c>
      <c r="G14" s="35"/>
      <c r="H14" s="35"/>
      <c r="I14" s="35"/>
      <c r="J14" s="70"/>
      <c r="K14" s="70"/>
      <c r="L14" s="70"/>
    </row>
    <row r="15" spans="2:12" s="4" customFormat="1" ht="57.6" customHeight="1" thickBot="1" x14ac:dyDescent="0.3">
      <c r="B15" s="62"/>
      <c r="C15" s="13"/>
      <c r="D15" s="63" t="s">
        <v>26</v>
      </c>
      <c r="E15" s="67" t="s">
        <v>168</v>
      </c>
      <c r="F15" s="73" t="s">
        <v>24</v>
      </c>
      <c r="G15" s="35"/>
      <c r="H15" s="35"/>
      <c r="I15" s="35"/>
      <c r="J15" s="70"/>
      <c r="K15" s="70"/>
      <c r="L15" s="70"/>
    </row>
    <row r="16" spans="2:12" s="4" customFormat="1" ht="57.6" customHeight="1" thickBot="1" x14ac:dyDescent="0.3">
      <c r="B16" s="62"/>
      <c r="C16" s="13"/>
      <c r="D16" s="63" t="s">
        <v>27</v>
      </c>
      <c r="E16" s="67" t="s">
        <v>28</v>
      </c>
      <c r="F16" s="73" t="s">
        <v>24</v>
      </c>
      <c r="G16" s="35"/>
      <c r="H16" s="35"/>
      <c r="I16" s="35"/>
      <c r="J16" s="70"/>
      <c r="K16" s="70"/>
      <c r="L16" s="70"/>
    </row>
    <row r="17" spans="1:12" s="4" customFormat="1" ht="57.6" customHeight="1" thickBot="1" x14ac:dyDescent="0.3">
      <c r="B17" s="62"/>
      <c r="C17" s="13"/>
      <c r="D17" s="63" t="s">
        <v>29</v>
      </c>
      <c r="E17" s="67" t="s">
        <v>30</v>
      </c>
      <c r="F17" s="73" t="s">
        <v>24</v>
      </c>
      <c r="G17" s="35"/>
      <c r="H17" s="35"/>
      <c r="I17" s="35"/>
      <c r="J17" s="70"/>
      <c r="K17" s="70"/>
      <c r="L17" s="70"/>
    </row>
    <row r="18" spans="1:12" s="4" customFormat="1" ht="57.6" customHeight="1" thickBot="1" x14ac:dyDescent="0.3">
      <c r="B18" s="62"/>
      <c r="C18" s="13"/>
      <c r="D18" s="63" t="s">
        <v>31</v>
      </c>
      <c r="E18" s="67" t="s">
        <v>32</v>
      </c>
      <c r="F18" s="73" t="s">
        <v>24</v>
      </c>
      <c r="G18" s="35"/>
      <c r="H18" s="35"/>
      <c r="I18" s="35"/>
      <c r="J18" s="70"/>
      <c r="K18" s="70"/>
      <c r="L18" s="70"/>
    </row>
    <row r="19" spans="1:12" s="4" customFormat="1" ht="57.6" customHeight="1" thickBot="1" x14ac:dyDescent="0.3">
      <c r="B19" s="62"/>
      <c r="C19" s="13"/>
      <c r="D19" s="63" t="s">
        <v>86</v>
      </c>
      <c r="E19" s="67" t="s">
        <v>87</v>
      </c>
      <c r="F19" s="73" t="s">
        <v>24</v>
      </c>
      <c r="G19" s="35"/>
      <c r="H19" s="35"/>
      <c r="I19" s="35"/>
      <c r="J19" s="70"/>
      <c r="K19" s="70"/>
      <c r="L19" s="70"/>
    </row>
    <row r="20" spans="1:12" s="4" customFormat="1" ht="57.6" customHeight="1" thickBot="1" x14ac:dyDescent="0.3">
      <c r="B20" s="62"/>
      <c r="C20" s="13"/>
      <c r="D20" s="63" t="s">
        <v>33</v>
      </c>
      <c r="E20" s="67" t="s">
        <v>34</v>
      </c>
      <c r="F20" s="73" t="s">
        <v>24</v>
      </c>
      <c r="G20" s="35"/>
      <c r="H20" s="45"/>
      <c r="I20" s="45"/>
      <c r="J20" s="121"/>
      <c r="K20" s="121"/>
      <c r="L20" s="121"/>
    </row>
    <row r="21" spans="1:12" s="4" customFormat="1" ht="57.6" customHeight="1" thickBot="1" x14ac:dyDescent="0.3">
      <c r="B21" s="62"/>
      <c r="C21" s="13"/>
      <c r="D21" s="65" t="s">
        <v>49</v>
      </c>
      <c r="E21" s="67" t="s">
        <v>121</v>
      </c>
      <c r="F21" s="73" t="s">
        <v>24</v>
      </c>
      <c r="G21" s="35"/>
      <c r="H21" s="45"/>
      <c r="I21" s="45"/>
      <c r="J21" s="121"/>
      <c r="K21" s="121"/>
      <c r="L21" s="121"/>
    </row>
    <row r="22" spans="1:12" s="4" customFormat="1" ht="57.6" customHeight="1" thickBot="1" x14ac:dyDescent="0.3">
      <c r="B22" s="62"/>
      <c r="C22" s="13"/>
      <c r="D22" s="63" t="s">
        <v>111</v>
      </c>
      <c r="E22" s="67" t="s">
        <v>122</v>
      </c>
      <c r="F22" s="73" t="s">
        <v>24</v>
      </c>
      <c r="G22" s="35"/>
      <c r="H22" s="45"/>
      <c r="I22" s="45"/>
      <c r="J22" s="121"/>
      <c r="K22" s="121"/>
      <c r="L22" s="121"/>
    </row>
    <row r="23" spans="1:12" s="4" customFormat="1" ht="57.6" customHeight="1" thickBot="1" x14ac:dyDescent="0.3">
      <c r="B23" s="62"/>
      <c r="C23" s="13"/>
      <c r="D23" s="63" t="s">
        <v>57</v>
      </c>
      <c r="E23" s="67" t="s">
        <v>58</v>
      </c>
      <c r="F23" s="73" t="s">
        <v>24</v>
      </c>
      <c r="G23" s="35"/>
      <c r="H23" s="45"/>
      <c r="I23" s="45"/>
      <c r="J23" s="121"/>
      <c r="K23" s="121"/>
      <c r="L23" s="121"/>
    </row>
    <row r="24" spans="1:12" s="4" customFormat="1" ht="57.6" customHeight="1" thickBot="1" x14ac:dyDescent="0.3">
      <c r="B24" s="62"/>
      <c r="C24" s="13"/>
      <c r="D24" s="63" t="s">
        <v>36</v>
      </c>
      <c r="E24" s="67" t="s">
        <v>37</v>
      </c>
      <c r="F24" s="73" t="s">
        <v>24</v>
      </c>
      <c r="G24" s="35"/>
      <c r="H24" s="45"/>
      <c r="I24" s="45"/>
      <c r="J24" s="121"/>
      <c r="K24" s="121"/>
      <c r="L24" s="121"/>
    </row>
    <row r="25" spans="1:12" s="4" customFormat="1" ht="57.6" customHeight="1" thickBot="1" x14ac:dyDescent="0.3">
      <c r="B25" s="62"/>
      <c r="C25" s="13"/>
      <c r="D25" s="63" t="s">
        <v>67</v>
      </c>
      <c r="E25" s="67" t="s">
        <v>68</v>
      </c>
      <c r="F25" s="73" t="s">
        <v>24</v>
      </c>
      <c r="G25" s="35"/>
      <c r="H25" s="45"/>
      <c r="I25" s="45"/>
      <c r="J25" s="121"/>
      <c r="K25" s="121"/>
      <c r="L25" s="121"/>
    </row>
    <row r="26" spans="1:12" ht="57.6" customHeight="1" thickBot="1" x14ac:dyDescent="0.3">
      <c r="A26" s="4"/>
      <c r="B26" s="62"/>
      <c r="D26" s="63" t="s">
        <v>166</v>
      </c>
      <c r="E26" s="67" t="s">
        <v>167</v>
      </c>
      <c r="F26" s="73" t="s">
        <v>24</v>
      </c>
      <c r="G26" s="35"/>
      <c r="H26" s="45"/>
      <c r="I26" s="45"/>
      <c r="J26" s="121"/>
      <c r="K26" s="121"/>
      <c r="L26" s="121"/>
    </row>
    <row r="27" spans="1:12" ht="57.6" customHeight="1" thickBot="1" x14ac:dyDescent="0.3">
      <c r="A27" s="4"/>
      <c r="B27" s="62"/>
      <c r="D27" s="64" t="s">
        <v>139</v>
      </c>
      <c r="E27" s="68" t="s">
        <v>50</v>
      </c>
      <c r="F27" s="74" t="s">
        <v>42</v>
      </c>
      <c r="G27" s="35"/>
      <c r="H27" s="45"/>
      <c r="I27" s="45"/>
      <c r="J27" s="121"/>
      <c r="K27" s="121"/>
      <c r="L27" s="121"/>
    </row>
    <row r="28" spans="1:12" ht="57.6" customHeight="1" thickBot="1" x14ac:dyDescent="0.3">
      <c r="A28" s="4"/>
      <c r="B28" s="62"/>
      <c r="D28" s="64" t="s">
        <v>38</v>
      </c>
      <c r="E28" s="68" t="s">
        <v>39</v>
      </c>
      <c r="F28" s="74" t="s">
        <v>42</v>
      </c>
      <c r="G28" s="35"/>
      <c r="H28" s="45"/>
      <c r="I28" s="45"/>
      <c r="J28" s="121"/>
      <c r="K28" s="121"/>
      <c r="L28" s="121"/>
    </row>
    <row r="29" spans="1:12" ht="57.6" customHeight="1" thickBot="1" x14ac:dyDescent="0.3">
      <c r="A29" s="4"/>
      <c r="B29" s="62"/>
      <c r="D29" s="64" t="s">
        <v>77</v>
      </c>
      <c r="E29" s="68" t="s">
        <v>78</v>
      </c>
      <c r="F29" s="74" t="s">
        <v>42</v>
      </c>
      <c r="G29" s="35"/>
      <c r="H29" s="45"/>
      <c r="I29" s="45"/>
      <c r="J29" s="121"/>
      <c r="K29" s="121"/>
      <c r="L29" s="121"/>
    </row>
    <row r="30" spans="1:12" ht="57.6" customHeight="1" thickBot="1" x14ac:dyDescent="0.3">
      <c r="A30" s="4"/>
      <c r="B30" s="62"/>
      <c r="D30" s="64" t="s">
        <v>61</v>
      </c>
      <c r="E30" s="68" t="s">
        <v>62</v>
      </c>
      <c r="F30" s="74" t="s">
        <v>42</v>
      </c>
      <c r="G30" s="35"/>
      <c r="H30" s="45"/>
      <c r="I30" s="45"/>
      <c r="J30" s="121"/>
      <c r="K30" s="121"/>
      <c r="L30" s="121"/>
    </row>
    <row r="31" spans="1:12" ht="57.6" customHeight="1" thickBot="1" x14ac:dyDescent="0.3">
      <c r="A31" s="4"/>
      <c r="B31" s="62"/>
      <c r="D31" s="64" t="s">
        <v>79</v>
      </c>
      <c r="E31" s="68" t="s">
        <v>80</v>
      </c>
      <c r="F31" s="74" t="s">
        <v>42</v>
      </c>
      <c r="G31" s="35"/>
      <c r="H31" s="45"/>
      <c r="I31" s="45"/>
      <c r="J31" s="121"/>
      <c r="K31" s="121"/>
      <c r="L31" s="121"/>
    </row>
    <row r="32" spans="1:12" ht="57.6" customHeight="1" thickBot="1" x14ac:dyDescent="0.3">
      <c r="A32" s="4"/>
      <c r="B32" s="62"/>
      <c r="D32" s="64" t="s">
        <v>35</v>
      </c>
      <c r="E32" s="68" t="s">
        <v>263</v>
      </c>
      <c r="F32" s="74" t="s">
        <v>42</v>
      </c>
      <c r="G32" s="35"/>
      <c r="H32" s="45"/>
      <c r="I32" s="45"/>
      <c r="J32" s="121"/>
      <c r="K32" s="121"/>
      <c r="L32" s="121"/>
    </row>
    <row r="33" spans="1:12" ht="57.6" customHeight="1" thickBot="1" x14ac:dyDescent="0.3">
      <c r="A33" s="4"/>
      <c r="B33" s="62"/>
      <c r="D33" s="64" t="s">
        <v>53</v>
      </c>
      <c r="E33" s="68" t="s">
        <v>124</v>
      </c>
      <c r="F33" s="74" t="s">
        <v>42</v>
      </c>
      <c r="G33" s="35"/>
      <c r="H33" s="45"/>
      <c r="I33" s="45"/>
      <c r="J33" s="121"/>
      <c r="K33" s="121"/>
      <c r="L33" s="121"/>
    </row>
    <row r="34" spans="1:12" ht="57.6" customHeight="1" thickBot="1" x14ac:dyDescent="0.3">
      <c r="A34" s="4"/>
      <c r="B34" s="62"/>
      <c r="D34" s="64" t="s">
        <v>65</v>
      </c>
      <c r="E34" s="68" t="s">
        <v>66</v>
      </c>
      <c r="F34" s="74" t="s">
        <v>42</v>
      </c>
      <c r="G34" s="35"/>
      <c r="H34" s="45"/>
      <c r="I34" s="45"/>
      <c r="J34" s="121"/>
      <c r="K34" s="121"/>
      <c r="L34" s="121"/>
    </row>
    <row r="35" spans="1:12" ht="57.6" customHeight="1" thickBot="1" x14ac:dyDescent="0.3">
      <c r="A35" s="4"/>
      <c r="B35" s="62"/>
      <c r="D35" s="64" t="s">
        <v>43</v>
      </c>
      <c r="E35" s="68" t="s">
        <v>44</v>
      </c>
      <c r="F35" s="74" t="s">
        <v>42</v>
      </c>
      <c r="G35" s="35"/>
      <c r="H35" s="45"/>
      <c r="I35" s="45"/>
      <c r="J35" s="121"/>
      <c r="K35" s="121"/>
      <c r="L35" s="121"/>
    </row>
    <row r="36" spans="1:12" ht="57.6" customHeight="1" thickBot="1" x14ac:dyDescent="0.3">
      <c r="A36" s="4"/>
      <c r="B36" s="62"/>
      <c r="D36" s="64" t="s">
        <v>45</v>
      </c>
      <c r="E36" s="68" t="s">
        <v>46</v>
      </c>
      <c r="F36" s="74" t="s">
        <v>42</v>
      </c>
      <c r="G36" s="35"/>
      <c r="H36" s="45"/>
      <c r="I36" s="45"/>
      <c r="J36" s="121"/>
      <c r="K36" s="121"/>
      <c r="L36" s="121"/>
    </row>
    <row r="37" spans="1:12" ht="57.6" customHeight="1" thickBot="1" x14ac:dyDescent="0.3">
      <c r="A37" s="4"/>
      <c r="B37" s="62"/>
      <c r="D37" s="64" t="s">
        <v>47</v>
      </c>
      <c r="E37" s="68" t="s">
        <v>48</v>
      </c>
      <c r="F37" s="74" t="s">
        <v>42</v>
      </c>
      <c r="G37" s="35"/>
      <c r="H37" s="45"/>
      <c r="I37" s="45"/>
      <c r="J37" s="121"/>
      <c r="K37" s="121"/>
      <c r="L37" s="121"/>
    </row>
    <row r="38" spans="1:12" ht="57.6" customHeight="1" thickBot="1" x14ac:dyDescent="0.3">
      <c r="A38" s="4"/>
      <c r="B38" s="62"/>
      <c r="D38" s="64" t="s">
        <v>40</v>
      </c>
      <c r="E38" s="68" t="s">
        <v>41</v>
      </c>
      <c r="F38" s="74" t="s">
        <v>42</v>
      </c>
      <c r="G38" s="35"/>
      <c r="H38" s="45"/>
      <c r="I38" s="45"/>
      <c r="J38" s="121"/>
      <c r="K38" s="121"/>
      <c r="L38" s="121"/>
    </row>
    <row r="39" spans="1:12" ht="57.6" customHeight="1" thickBot="1" x14ac:dyDescent="0.3">
      <c r="A39" s="4"/>
      <c r="B39" s="62"/>
      <c r="D39" s="64" t="s">
        <v>51</v>
      </c>
      <c r="E39" s="68" t="s">
        <v>52</v>
      </c>
      <c r="F39" s="74" t="s">
        <v>42</v>
      </c>
      <c r="G39" s="35"/>
      <c r="H39" s="45"/>
      <c r="I39" s="45"/>
      <c r="J39" s="121"/>
      <c r="K39" s="121"/>
      <c r="L39" s="121"/>
    </row>
    <row r="40" spans="1:12" ht="57.6" customHeight="1" thickBot="1" x14ac:dyDescent="0.3">
      <c r="A40" s="4"/>
      <c r="B40" s="62"/>
      <c r="D40" s="64" t="s">
        <v>54</v>
      </c>
      <c r="E40" s="68" t="s">
        <v>112</v>
      </c>
      <c r="F40" s="74" t="s">
        <v>42</v>
      </c>
      <c r="G40" s="35"/>
      <c r="H40" s="45"/>
      <c r="I40" s="45"/>
      <c r="J40" s="121"/>
      <c r="K40" s="121"/>
      <c r="L40" s="121"/>
    </row>
    <row r="41" spans="1:12" s="5" customFormat="1" ht="57.6" customHeight="1" thickBot="1" x14ac:dyDescent="0.3">
      <c r="A41" s="4"/>
      <c r="B41" s="62"/>
      <c r="D41" s="64" t="s">
        <v>55</v>
      </c>
      <c r="E41" s="68" t="s">
        <v>56</v>
      </c>
      <c r="F41" s="74" t="s">
        <v>42</v>
      </c>
      <c r="G41" s="35"/>
      <c r="H41" s="45"/>
      <c r="I41" s="45"/>
      <c r="J41" s="121"/>
      <c r="K41" s="121"/>
      <c r="L41" s="121"/>
    </row>
    <row r="42" spans="1:12" s="5" customFormat="1" ht="57.6" customHeight="1" thickBot="1" x14ac:dyDescent="0.3">
      <c r="A42" s="4"/>
      <c r="B42" s="62"/>
      <c r="D42" s="64" t="s">
        <v>59</v>
      </c>
      <c r="E42" s="68" t="s">
        <v>60</v>
      </c>
      <c r="F42" s="74" t="s">
        <v>42</v>
      </c>
      <c r="G42" s="35"/>
      <c r="H42" s="45"/>
      <c r="I42" s="45"/>
      <c r="J42" s="121"/>
      <c r="K42" s="121"/>
      <c r="L42" s="121"/>
    </row>
    <row r="43" spans="1:12" s="5" customFormat="1" ht="57.6" customHeight="1" thickBot="1" x14ac:dyDescent="0.3">
      <c r="A43" s="4"/>
      <c r="B43" s="62"/>
      <c r="D43" s="64" t="s">
        <v>63</v>
      </c>
      <c r="E43" s="68" t="s">
        <v>64</v>
      </c>
      <c r="F43" s="74" t="s">
        <v>42</v>
      </c>
      <c r="G43" s="35"/>
      <c r="H43" s="45"/>
      <c r="I43" s="45"/>
      <c r="J43" s="121"/>
      <c r="K43" s="121"/>
      <c r="L43" s="121"/>
    </row>
    <row r="44" spans="1:12" s="5" customFormat="1" ht="57.6" customHeight="1" thickBot="1" x14ac:dyDescent="0.3">
      <c r="A44" s="4"/>
      <c r="B44" s="62"/>
      <c r="D44" s="64" t="s">
        <v>71</v>
      </c>
      <c r="E44" s="68" t="s">
        <v>72</v>
      </c>
      <c r="F44" s="74" t="s">
        <v>42</v>
      </c>
      <c r="G44" s="35"/>
      <c r="H44" s="45"/>
      <c r="I44" s="45"/>
      <c r="J44" s="121"/>
      <c r="K44" s="121"/>
      <c r="L44" s="121"/>
    </row>
    <row r="45" spans="1:12" s="5" customFormat="1" ht="57.6" customHeight="1" thickBot="1" x14ac:dyDescent="0.3">
      <c r="A45" s="4"/>
      <c r="B45" s="62"/>
      <c r="D45" s="64" t="s">
        <v>73</v>
      </c>
      <c r="E45" s="68" t="s">
        <v>74</v>
      </c>
      <c r="F45" s="74" t="s">
        <v>42</v>
      </c>
      <c r="G45" s="35"/>
      <c r="H45" s="45"/>
      <c r="I45" s="45"/>
      <c r="J45" s="121"/>
      <c r="K45" s="121"/>
      <c r="L45" s="121"/>
    </row>
    <row r="46" spans="1:12" s="5" customFormat="1" ht="57.6" customHeight="1" thickBot="1" x14ac:dyDescent="0.3">
      <c r="A46" s="4"/>
      <c r="B46" s="62"/>
      <c r="D46" s="64" t="s">
        <v>75</v>
      </c>
      <c r="E46" s="68" t="s">
        <v>76</v>
      </c>
      <c r="F46" s="74" t="s">
        <v>42</v>
      </c>
      <c r="G46" s="35"/>
      <c r="H46" s="45"/>
      <c r="I46" s="45"/>
      <c r="J46" s="121"/>
      <c r="K46" s="121"/>
      <c r="L46" s="121"/>
    </row>
    <row r="47" spans="1:12" s="5" customFormat="1" ht="57.6" customHeight="1" thickBot="1" x14ac:dyDescent="0.3">
      <c r="A47" s="4"/>
      <c r="B47" s="62"/>
      <c r="D47" s="64" t="s">
        <v>81</v>
      </c>
      <c r="E47" s="68" t="s">
        <v>82</v>
      </c>
      <c r="F47" s="74" t="s">
        <v>42</v>
      </c>
      <c r="G47" s="35"/>
      <c r="H47" s="45"/>
      <c r="I47" s="45"/>
      <c r="J47" s="121"/>
      <c r="K47" s="121"/>
      <c r="L47" s="121"/>
    </row>
    <row r="48" spans="1:12" s="5" customFormat="1" ht="57.6" customHeight="1" thickBot="1" x14ac:dyDescent="0.3">
      <c r="A48" s="4"/>
      <c r="B48" s="62"/>
      <c r="D48" s="64" t="s">
        <v>83</v>
      </c>
      <c r="E48" s="68" t="s">
        <v>84</v>
      </c>
      <c r="F48" s="74" t="s">
        <v>42</v>
      </c>
      <c r="G48" s="35"/>
      <c r="H48" s="45"/>
      <c r="I48" s="45"/>
      <c r="J48" s="121"/>
      <c r="K48" s="121"/>
      <c r="L48" s="121"/>
    </row>
    <row r="49" spans="1:12" s="5" customFormat="1" ht="57.6" customHeight="1" thickBot="1" x14ac:dyDescent="0.3">
      <c r="A49" s="4"/>
      <c r="B49" s="62"/>
      <c r="D49" s="66" t="s">
        <v>69</v>
      </c>
      <c r="E49" s="69" t="s">
        <v>70</v>
      </c>
      <c r="F49" s="75" t="s">
        <v>42</v>
      </c>
      <c r="G49" s="35"/>
      <c r="H49" s="45"/>
      <c r="I49" s="45"/>
      <c r="J49" s="121"/>
      <c r="K49" s="121"/>
      <c r="L49" s="121"/>
    </row>
    <row r="50" spans="1:12" s="5" customFormat="1" ht="57.6" customHeight="1" thickBot="1" x14ac:dyDescent="0.3">
      <c r="A50" s="4"/>
      <c r="B50" s="62"/>
      <c r="D50"/>
      <c r="E50"/>
      <c r="G50" s="1"/>
      <c r="H50" s="7"/>
      <c r="I50" s="7"/>
      <c r="J50" s="1"/>
      <c r="K50" s="1"/>
      <c r="L50" s="1"/>
    </row>
    <row r="51" spans="1:12" s="5" customFormat="1" ht="57.6" customHeight="1" thickBot="1" x14ac:dyDescent="0.3">
      <c r="A51" s="4"/>
      <c r="B51" s="62"/>
      <c r="D51"/>
      <c r="E51"/>
      <c r="G51" s="1"/>
      <c r="H51" s="7"/>
      <c r="I51" s="7"/>
      <c r="J51" s="1"/>
      <c r="K51" s="1"/>
      <c r="L51" s="1"/>
    </row>
    <row r="52" spans="1:12" s="5" customFormat="1" ht="57.6" customHeight="1" thickBot="1" x14ac:dyDescent="0.3">
      <c r="A52" s="4"/>
      <c r="B52" s="62"/>
      <c r="D52"/>
      <c r="E52"/>
      <c r="G52" s="1"/>
      <c r="H52" s="7"/>
      <c r="I52" s="7"/>
      <c r="J52" s="1"/>
      <c r="K52" s="1"/>
      <c r="L52" s="1"/>
    </row>
    <row r="53" spans="1:12" s="5" customFormat="1" ht="57.6" customHeight="1" thickBot="1" x14ac:dyDescent="0.3">
      <c r="A53" s="4"/>
      <c r="B53" s="62"/>
      <c r="D53"/>
      <c r="E53"/>
      <c r="G53" s="1"/>
      <c r="H53" s="7"/>
      <c r="I53" s="7"/>
      <c r="J53" s="1"/>
      <c r="K53" s="1"/>
      <c r="L53" s="1"/>
    </row>
    <row r="54" spans="1:12" s="5" customFormat="1" ht="57.6" customHeight="1" thickBot="1" x14ac:dyDescent="0.3">
      <c r="A54" s="4"/>
      <c r="B54" s="62"/>
      <c r="D54"/>
      <c r="E54"/>
      <c r="G54" s="1"/>
      <c r="H54" s="7"/>
      <c r="I54" s="7"/>
      <c r="J54" s="1"/>
      <c r="K54" s="1"/>
      <c r="L54" s="1"/>
    </row>
    <row r="55" spans="1:12" s="5" customFormat="1" ht="57.6" customHeight="1" thickBot="1" x14ac:dyDescent="0.3">
      <c r="A55" s="4"/>
      <c r="B55" s="62"/>
      <c r="D55"/>
      <c r="E55"/>
      <c r="G55" s="1"/>
      <c r="H55" s="7"/>
      <c r="I55" s="7"/>
      <c r="J55" s="1"/>
      <c r="K55" s="1"/>
      <c r="L55" s="1"/>
    </row>
    <row r="56" spans="1:12" s="5" customFormat="1" ht="57.6" customHeight="1" thickBot="1" x14ac:dyDescent="0.3">
      <c r="A56" s="4"/>
      <c r="B56" s="62"/>
      <c r="D56"/>
      <c r="E56"/>
      <c r="G56" s="1"/>
      <c r="H56" s="7"/>
      <c r="I56" s="7"/>
      <c r="J56" s="1"/>
      <c r="K56" s="1"/>
      <c r="L56" s="1"/>
    </row>
    <row r="57" spans="1:12" s="5" customFormat="1" ht="57.6" customHeight="1" thickBot="1" x14ac:dyDescent="0.3">
      <c r="A57" s="4"/>
      <c r="B57" s="62"/>
      <c r="D57"/>
      <c r="E57"/>
      <c r="G57" s="1"/>
      <c r="H57" s="7"/>
      <c r="I57" s="7"/>
      <c r="J57" s="1"/>
      <c r="K57" s="1"/>
      <c r="L57" s="1"/>
    </row>
    <row r="58" spans="1:12" s="5" customFormat="1" ht="57.6" customHeight="1" thickBot="1" x14ac:dyDescent="0.3">
      <c r="A58" s="4"/>
      <c r="B58" s="62"/>
      <c r="D58"/>
      <c r="E58"/>
      <c r="G58" s="1"/>
      <c r="H58" s="7"/>
      <c r="I58" s="7"/>
      <c r="J58" s="1"/>
      <c r="K58" s="1"/>
      <c r="L58" s="1"/>
    </row>
    <row r="59" spans="1:12" s="5" customFormat="1" ht="57.6" customHeight="1" thickBot="1" x14ac:dyDescent="0.3">
      <c r="A59" s="4"/>
      <c r="B59" s="62"/>
      <c r="D59"/>
      <c r="E59"/>
      <c r="G59" s="1"/>
      <c r="H59" s="7"/>
      <c r="I59" s="7"/>
      <c r="J59" s="1"/>
      <c r="K59" s="1"/>
      <c r="L59" s="1"/>
    </row>
    <row r="60" spans="1:12" s="5" customFormat="1" ht="57.6" customHeight="1" thickBot="1" x14ac:dyDescent="0.3">
      <c r="A60" s="4"/>
      <c r="B60" s="62"/>
      <c r="D60"/>
      <c r="E60"/>
      <c r="G60" s="1"/>
      <c r="H60" s="7"/>
      <c r="I60" s="7"/>
      <c r="J60" s="1"/>
      <c r="K60" s="1"/>
      <c r="L60" s="1"/>
    </row>
    <row r="61" spans="1:12" s="5" customFormat="1" ht="57.6" customHeight="1" thickBot="1" x14ac:dyDescent="0.3">
      <c r="A61" s="4"/>
      <c r="B61" s="62"/>
      <c r="D61"/>
      <c r="E61"/>
      <c r="G61" s="1"/>
      <c r="H61" s="7"/>
      <c r="I61" s="7"/>
      <c r="J61" s="1"/>
      <c r="K61" s="1"/>
      <c r="L61" s="1"/>
    </row>
    <row r="62" spans="1:12" s="5" customFormat="1" ht="57.6" customHeight="1" thickBot="1" x14ac:dyDescent="0.3">
      <c r="A62" s="4"/>
      <c r="B62" s="62"/>
      <c r="D62"/>
      <c r="E62"/>
      <c r="G62" s="1"/>
      <c r="H62" s="7"/>
      <c r="I62" s="7"/>
      <c r="J62" s="1"/>
      <c r="K62" s="1"/>
      <c r="L62" s="1"/>
    </row>
    <row r="63" spans="1:12" s="5" customFormat="1" ht="57.6" customHeight="1" thickBot="1" x14ac:dyDescent="0.3">
      <c r="A63" s="4"/>
      <c r="B63" s="62"/>
      <c r="D63"/>
      <c r="E63"/>
      <c r="G63" s="1"/>
      <c r="H63" s="7"/>
      <c r="I63" s="7"/>
      <c r="J63" s="1"/>
      <c r="K63" s="1"/>
      <c r="L63" s="1"/>
    </row>
    <row r="64" spans="1:12" s="5" customFormat="1" ht="57.6" customHeight="1" thickBot="1" x14ac:dyDescent="0.3">
      <c r="A64" s="4"/>
      <c r="B64" s="62"/>
      <c r="D64"/>
      <c r="E64"/>
      <c r="G64" s="1"/>
      <c r="H64" s="7"/>
      <c r="I64" s="7"/>
      <c r="J64" s="1"/>
      <c r="K64" s="1"/>
      <c r="L64" s="1"/>
    </row>
    <row r="65" spans="1:12" s="5" customFormat="1" ht="57.6" customHeight="1" thickBot="1" x14ac:dyDescent="0.3">
      <c r="A65" s="4"/>
      <c r="B65" s="62"/>
      <c r="D65"/>
      <c r="E65"/>
      <c r="G65" s="1"/>
      <c r="H65" s="7"/>
      <c r="I65" s="7"/>
      <c r="J65" s="1"/>
      <c r="K65" s="1"/>
      <c r="L65" s="1"/>
    </row>
    <row r="66" spans="1:12" s="5" customFormat="1" ht="57.6" customHeight="1" thickBot="1" x14ac:dyDescent="0.3">
      <c r="A66" s="4"/>
      <c r="B66" s="62"/>
      <c r="D66"/>
      <c r="E66"/>
      <c r="G66" s="1"/>
      <c r="H66" s="7"/>
      <c r="I66" s="7"/>
      <c r="J66" s="1"/>
      <c r="K66" s="1"/>
      <c r="L66" s="1"/>
    </row>
    <row r="67" spans="1:12" s="5" customFormat="1" ht="57.6" customHeight="1" thickBot="1" x14ac:dyDescent="0.3">
      <c r="A67" s="4"/>
      <c r="B67" s="62"/>
      <c r="D67"/>
      <c r="E67"/>
      <c r="G67" s="1"/>
      <c r="H67" s="7"/>
      <c r="I67" s="7"/>
      <c r="J67" s="1"/>
      <c r="K67" s="1"/>
      <c r="L67" s="1"/>
    </row>
    <row r="68" spans="1:12" s="5" customFormat="1" ht="57.6" customHeight="1" thickBot="1" x14ac:dyDescent="0.3">
      <c r="A68" s="4"/>
      <c r="B68" s="62"/>
      <c r="D68"/>
      <c r="E68"/>
      <c r="G68" s="1"/>
      <c r="H68" s="7"/>
      <c r="I68" s="7"/>
      <c r="J68" s="1"/>
      <c r="K68" s="1"/>
      <c r="L68" s="1"/>
    </row>
    <row r="69" spans="1:12" s="5" customFormat="1" ht="57.6" customHeight="1" thickBot="1" x14ac:dyDescent="0.3">
      <c r="A69" s="4"/>
      <c r="B69" s="62"/>
      <c r="D69"/>
      <c r="E69"/>
      <c r="G69" s="1"/>
      <c r="H69" s="7"/>
      <c r="I69" s="7"/>
      <c r="J69" s="1"/>
      <c r="K69" s="1"/>
      <c r="L69" s="1"/>
    </row>
    <row r="70" spans="1:12" s="5" customFormat="1" ht="57.6" customHeight="1" thickBot="1" x14ac:dyDescent="0.3">
      <c r="A70" s="4"/>
      <c r="B70" s="62"/>
      <c r="D70"/>
      <c r="E70"/>
      <c r="G70" s="1"/>
      <c r="H70" s="7"/>
      <c r="I70" s="7"/>
      <c r="J70" s="1"/>
      <c r="K70" s="1"/>
      <c r="L70" s="1"/>
    </row>
    <row r="71" spans="1:12" s="5" customFormat="1" ht="57.6" customHeight="1" thickBot="1" x14ac:dyDescent="0.3">
      <c r="A71" s="4"/>
      <c r="B71" s="62"/>
      <c r="D71"/>
      <c r="E71"/>
      <c r="G71" s="1"/>
      <c r="H71" s="7"/>
      <c r="I71" s="7"/>
      <c r="J71" s="1"/>
      <c r="K71" s="1"/>
      <c r="L71" s="1"/>
    </row>
    <row r="72" spans="1:12" s="5" customFormat="1" ht="57.6" customHeight="1" thickBot="1" x14ac:dyDescent="0.3">
      <c r="A72" s="4"/>
      <c r="B72" s="62"/>
      <c r="D72"/>
      <c r="E72"/>
      <c r="G72" s="1"/>
      <c r="H72" s="7"/>
      <c r="I72" s="7"/>
      <c r="J72" s="1"/>
      <c r="K72" s="1"/>
      <c r="L72" s="1"/>
    </row>
    <row r="73" spans="1:12" s="5" customFormat="1" ht="57.6" customHeight="1" thickBot="1" x14ac:dyDescent="0.3">
      <c r="A73" s="4"/>
      <c r="B73" s="62"/>
      <c r="D73"/>
      <c r="E73"/>
      <c r="G73" s="1"/>
      <c r="H73" s="7"/>
      <c r="I73" s="7"/>
      <c r="J73" s="1"/>
      <c r="K73" s="1"/>
      <c r="L73" s="1"/>
    </row>
    <row r="74" spans="1:12" s="5" customFormat="1" ht="57.6" customHeight="1" thickBot="1" x14ac:dyDescent="0.3">
      <c r="A74" s="4"/>
      <c r="B74" s="62"/>
      <c r="D74"/>
      <c r="E74"/>
      <c r="G74" s="1"/>
      <c r="H74" s="7"/>
      <c r="I74" s="7"/>
      <c r="J74" s="1"/>
      <c r="K74" s="1"/>
      <c r="L74" s="1"/>
    </row>
    <row r="75" spans="1:12" s="5" customFormat="1" ht="57.6" customHeight="1" thickBot="1" x14ac:dyDescent="0.3">
      <c r="A75" s="4"/>
      <c r="B75" s="62"/>
      <c r="D75"/>
      <c r="E75"/>
      <c r="G75" s="1"/>
      <c r="H75" s="7"/>
      <c r="I75" s="7"/>
      <c r="J75" s="1"/>
      <c r="K75" s="1"/>
      <c r="L75" s="1"/>
    </row>
    <row r="76" spans="1:12" s="5" customFormat="1" ht="57.6" customHeight="1" thickBot="1" x14ac:dyDescent="0.3">
      <c r="A76" s="4"/>
      <c r="B76" s="62"/>
      <c r="D76"/>
      <c r="E76"/>
      <c r="G76" s="1"/>
      <c r="H76" s="7"/>
      <c r="I76" s="7"/>
      <c r="J76" s="1"/>
      <c r="K76" s="1"/>
      <c r="L76" s="1"/>
    </row>
    <row r="77" spans="1:12" s="5" customFormat="1" ht="57.6" customHeight="1" thickBot="1" x14ac:dyDescent="0.3">
      <c r="A77" s="4"/>
      <c r="B77" s="62"/>
      <c r="D77"/>
      <c r="E77"/>
      <c r="G77" s="1"/>
      <c r="H77" s="7"/>
      <c r="I77" s="7"/>
      <c r="J77" s="1"/>
      <c r="K77" s="1"/>
      <c r="L77" s="1"/>
    </row>
    <row r="78" spans="1:12" s="5" customFormat="1" ht="57.6" customHeight="1" thickBot="1" x14ac:dyDescent="0.3">
      <c r="A78" s="4"/>
      <c r="B78" s="62"/>
      <c r="D78"/>
      <c r="E78"/>
      <c r="G78" s="1"/>
      <c r="H78" s="7"/>
      <c r="I78" s="7"/>
      <c r="J78" s="1"/>
      <c r="K78" s="1"/>
      <c r="L78" s="1"/>
    </row>
    <row r="79" spans="1:12" s="5" customFormat="1" ht="57.6" customHeight="1" thickBot="1" x14ac:dyDescent="0.3">
      <c r="A79" s="4"/>
      <c r="B79" s="62"/>
      <c r="D79"/>
      <c r="E79"/>
      <c r="G79" s="1"/>
      <c r="H79" s="7"/>
      <c r="I79" s="7"/>
      <c r="J79" s="1"/>
      <c r="K79" s="1"/>
      <c r="L79" s="1"/>
    </row>
    <row r="80" spans="1:12" s="5" customFormat="1" ht="57.6" customHeight="1" thickBot="1" x14ac:dyDescent="0.3">
      <c r="A80" s="4"/>
      <c r="B80" s="62"/>
      <c r="D80"/>
      <c r="E80"/>
      <c r="G80" s="1"/>
      <c r="H80" s="7"/>
      <c r="I80" s="7"/>
      <c r="J80" s="1"/>
      <c r="K80" s="1"/>
      <c r="L80" s="1"/>
    </row>
    <row r="81" spans="1:12" s="5" customFormat="1" ht="57.6" customHeight="1" thickBot="1" x14ac:dyDescent="0.3">
      <c r="A81" s="4"/>
      <c r="B81" s="62"/>
      <c r="D81"/>
      <c r="E81"/>
      <c r="G81" s="1"/>
      <c r="H81" s="7"/>
      <c r="I81" s="7"/>
      <c r="J81" s="1"/>
      <c r="K81" s="1"/>
      <c r="L81" s="1"/>
    </row>
    <row r="82" spans="1:12" s="5" customFormat="1" ht="57.6" customHeight="1" thickBot="1" x14ac:dyDescent="0.3">
      <c r="A82" s="4"/>
      <c r="B82" s="62"/>
      <c r="D82"/>
      <c r="E82"/>
      <c r="G82" s="1"/>
      <c r="H82" s="7"/>
      <c r="I82" s="7"/>
      <c r="J82" s="1"/>
      <c r="K82" s="1"/>
      <c r="L82" s="1"/>
    </row>
    <row r="83" spans="1:12" s="5" customFormat="1" ht="57.6" customHeight="1" thickBot="1" x14ac:dyDescent="0.3">
      <c r="A83" s="4"/>
      <c r="B83" s="62"/>
      <c r="D83"/>
      <c r="E83"/>
      <c r="G83" s="1"/>
      <c r="H83" s="7"/>
      <c r="I83" s="7"/>
      <c r="J83" s="1"/>
      <c r="K83" s="1"/>
      <c r="L83" s="1"/>
    </row>
    <row r="84" spans="1:12" s="5" customFormat="1" ht="57.6" customHeight="1" thickBot="1" x14ac:dyDescent="0.3">
      <c r="A84" s="4"/>
      <c r="B84" s="62"/>
      <c r="D84"/>
      <c r="E84"/>
      <c r="G84" s="1"/>
      <c r="H84" s="7"/>
      <c r="I84" s="7"/>
      <c r="J84" s="1"/>
      <c r="K84" s="1"/>
      <c r="L84" s="1"/>
    </row>
    <row r="85" spans="1:12" s="5" customFormat="1" ht="57.6" customHeight="1" thickBot="1" x14ac:dyDescent="0.3">
      <c r="A85" s="4"/>
      <c r="B85" s="62"/>
      <c r="D85"/>
      <c r="E85"/>
      <c r="G85" s="1"/>
      <c r="H85" s="7"/>
      <c r="I85" s="7"/>
      <c r="J85" s="1"/>
      <c r="K85" s="1"/>
      <c r="L85" s="1"/>
    </row>
    <row r="86" spans="1:12" s="5" customFormat="1" ht="57.6" customHeight="1" thickBot="1" x14ac:dyDescent="0.3">
      <c r="A86" s="4"/>
      <c r="B86" s="62"/>
      <c r="D86"/>
      <c r="E86"/>
      <c r="G86" s="1"/>
      <c r="H86" s="7"/>
      <c r="I86" s="7"/>
      <c r="J86" s="1"/>
      <c r="K86" s="1"/>
      <c r="L86" s="1"/>
    </row>
    <row r="87" spans="1:12" s="5" customFormat="1" ht="57.6" customHeight="1" thickBot="1" x14ac:dyDescent="0.3">
      <c r="A87" s="4"/>
      <c r="B87" s="62"/>
      <c r="D87"/>
      <c r="E87"/>
      <c r="G87" s="1"/>
      <c r="H87" s="7"/>
      <c r="I87" s="7"/>
      <c r="J87" s="1"/>
      <c r="K87" s="1"/>
      <c r="L87" s="1"/>
    </row>
    <row r="88" spans="1:12" s="5" customFormat="1" ht="57.6" customHeight="1" thickBot="1" x14ac:dyDescent="0.3">
      <c r="A88" s="4"/>
      <c r="B88" s="62"/>
      <c r="D88"/>
      <c r="E88"/>
      <c r="G88" s="1"/>
      <c r="H88" s="7"/>
      <c r="I88" s="7"/>
      <c r="J88" s="1"/>
      <c r="K88" s="1"/>
      <c r="L88" s="1"/>
    </row>
    <row r="89" spans="1:12" ht="57.6" customHeight="1" thickBot="1" x14ac:dyDescent="0.3">
      <c r="B89" s="62"/>
    </row>
    <row r="90" spans="1:12" ht="57.6" customHeight="1" thickBot="1" x14ac:dyDescent="0.3">
      <c r="B90" s="62"/>
    </row>
    <row r="91" spans="1:12" ht="57.6" customHeight="1" thickBot="1" x14ac:dyDescent="0.3">
      <c r="B91" s="62"/>
    </row>
    <row r="92" spans="1:12" ht="57.6" customHeight="1" thickBot="1" x14ac:dyDescent="0.3">
      <c r="B92" s="62"/>
    </row>
    <row r="93" spans="1:12" ht="57.6" customHeight="1" thickBot="1" x14ac:dyDescent="0.3">
      <c r="B93" s="62"/>
    </row>
    <row r="94" spans="1:12" ht="57.6" customHeight="1" thickBot="1" x14ac:dyDescent="0.3">
      <c r="B94" s="62"/>
    </row>
    <row r="95" spans="1:12" ht="57.6" customHeight="1" thickBot="1" x14ac:dyDescent="0.3">
      <c r="B95" s="62"/>
    </row>
    <row r="96" spans="1:12" ht="57.6" customHeight="1" thickBot="1" x14ac:dyDescent="0.3">
      <c r="B96" s="62"/>
    </row>
    <row r="97" spans="2:2" ht="57.6" customHeight="1" thickBot="1" x14ac:dyDescent="0.3">
      <c r="B97" s="62"/>
    </row>
    <row r="98" spans="2:2" ht="57.6" customHeight="1" thickBot="1" x14ac:dyDescent="0.3">
      <c r="B98" s="62"/>
    </row>
    <row r="99" spans="2:2" ht="57.6" customHeight="1" thickBot="1" x14ac:dyDescent="0.3">
      <c r="B99" s="62"/>
    </row>
    <row r="100" spans="2:2" ht="57.6" customHeight="1" thickBot="1" x14ac:dyDescent="0.3">
      <c r="B100" s="62"/>
    </row>
    <row r="101" spans="2:2" ht="57.6" customHeight="1" thickBot="1" x14ac:dyDescent="0.3">
      <c r="B101" s="62"/>
    </row>
    <row r="102" spans="2:2" ht="57.6" customHeight="1" thickBot="1" x14ac:dyDescent="0.3">
      <c r="B102" s="62"/>
    </row>
    <row r="103" spans="2:2" ht="57.6" customHeight="1" thickBot="1" x14ac:dyDescent="0.3">
      <c r="B103" s="62"/>
    </row>
    <row r="104" spans="2:2" ht="57.6" customHeight="1" thickBot="1" x14ac:dyDescent="0.3">
      <c r="B104" s="62"/>
    </row>
    <row r="105" spans="2:2" ht="57.6" customHeight="1" thickBot="1" x14ac:dyDescent="0.3">
      <c r="B105" s="62"/>
    </row>
    <row r="106" spans="2:2" ht="57.6" customHeight="1" thickBot="1" x14ac:dyDescent="0.3">
      <c r="B106" s="62"/>
    </row>
    <row r="107" spans="2:2" ht="57.6" customHeight="1" thickBot="1" x14ac:dyDescent="0.3">
      <c r="B107" s="62"/>
    </row>
    <row r="108" spans="2:2" ht="57.6" customHeight="1" thickBot="1" x14ac:dyDescent="0.3">
      <c r="B108" s="62"/>
    </row>
    <row r="109" spans="2:2" ht="57.6" customHeight="1" thickBot="1" x14ac:dyDescent="0.3">
      <c r="B109" s="62"/>
    </row>
    <row r="110" spans="2:2" ht="57.6" customHeight="1" thickBot="1" x14ac:dyDescent="0.3">
      <c r="B110" s="62"/>
    </row>
    <row r="111" spans="2:2" ht="57.6" customHeight="1" thickBot="1" x14ac:dyDescent="0.3">
      <c r="B111" s="62"/>
    </row>
    <row r="112" spans="2:2" ht="57.6" customHeight="1" thickBot="1" x14ac:dyDescent="0.3">
      <c r="B112" s="62"/>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sheetData>
  <sheetProtection algorithmName="SHA-512" hashValue="M2RAzlVmeUWZjvLAHsQn8Wd7pGNwoelRMCFh8NFlKkt/cPfi0uoKZTPfAF4tqZSPlJqyMO1pHqRJQvnpzu+15w==" saltValue="zAq8IP73dthjWZ6oNidxZg==" spinCount="100000" sheet="1" autoFilter="0"/>
  <mergeCells count="5">
    <mergeCell ref="B1:L1"/>
    <mergeCell ref="B7:D7"/>
    <mergeCell ref="B8:D8"/>
    <mergeCell ref="B3:G5"/>
    <mergeCell ref="H3:L8"/>
  </mergeCells>
  <conditionalFormatting sqref="E7">
    <cfRule type="cellIs" dxfId="58" priority="1" operator="equal">
      <formula>1</formula>
    </cfRule>
  </conditionalFormatting>
  <conditionalFormatting sqref="E8">
    <cfRule type="cellIs" dxfId="57" priority="2" operator="greaterThan">
      <formula>0</formula>
    </cfRule>
  </conditionalFormatting>
  <conditionalFormatting sqref="F8">
    <cfRule type="cellIs" dxfId="56" priority="11" operator="equal">
      <formula>1</formula>
    </cfRule>
  </conditionalFormatting>
  <conditionalFormatting sqref="G13:G49">
    <cfRule type="containsText" dxfId="55" priority="4" operator="containsText" text="N/A">
      <formula>NOT(ISERROR(SEARCH("N/A",G13)))</formula>
    </cfRule>
    <cfRule type="containsText" dxfId="54" priority="5" operator="containsText" text="NO">
      <formula>NOT(ISERROR(SEARCH("NO",G13)))</formula>
    </cfRule>
    <cfRule type="containsText" dxfId="53" priority="6" operator="containsText" text="PARTIAL">
      <formula>NOT(ISERROR(SEARCH("PARTIAL",G13)))</formula>
    </cfRule>
    <cfRule type="containsText" dxfId="52" priority="7" operator="containsText" text="YES">
      <formula>NOT(ISERROR(SEARCH("YES",G13)))</formula>
    </cfRule>
  </conditionalFormatting>
  <conditionalFormatting sqref="I13:L49">
    <cfRule type="expression" dxfId="51" priority="9">
      <formula>$G13="N/A"</formula>
    </cfRule>
    <cfRule type="expression" dxfId="50" priority="10">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D5879D69-ED95-4247-8145-B6837335ACB5}">
          <x14:formula1>
            <xm:f>SheetData!$A$21:$A$24</xm:f>
          </x14:formula1>
          <xm:sqref>G15:G49</xm:sqref>
        </x14:dataValidation>
        <x14:dataValidation type="list" allowBlank="1" showInputMessage="1" showErrorMessage="1" xr:uid="{65DD36DB-692D-4FDD-9651-940801E9D001}">
          <x14:formula1>
            <xm:f>SheetData!$B$24:$B$26</xm:f>
          </x14:formula1>
          <xm:sqref>G13:G14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1399A-3E87-447B-A9F5-68EA518A50B9}">
  <sheetPr>
    <tabColor theme="2" tint="-0.499984740745262"/>
    <pageSetUpPr fitToPage="1"/>
  </sheetPr>
  <dimension ref="A1:L250"/>
  <sheetViews>
    <sheetView showGridLines="0" showWhiteSpace="0" zoomScale="70" zoomScaleNormal="70" zoomScalePageLayoutView="80" workbookViewId="0"/>
  </sheetViews>
  <sheetFormatPr defaultRowHeight="15" x14ac:dyDescent="0.25"/>
  <cols>
    <col min="1" max="1" width="4" customWidth="1"/>
    <col min="2" max="2" width="15.5546875" style="61"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6" customFormat="1" ht="44.65" customHeight="1" x14ac:dyDescent="0.25">
      <c r="B1" s="140" t="s">
        <v>242</v>
      </c>
      <c r="C1" s="140"/>
      <c r="D1" s="140"/>
      <c r="E1" s="140"/>
      <c r="F1" s="140"/>
      <c r="G1" s="140"/>
      <c r="H1" s="140"/>
      <c r="I1" s="140"/>
      <c r="J1" s="140"/>
      <c r="K1" s="140"/>
      <c r="L1" s="140"/>
    </row>
    <row r="2" spans="2:12" s="3" customFormat="1" ht="8.25" customHeight="1" x14ac:dyDescent="0.4">
      <c r="B2" s="23"/>
      <c r="C2" s="23"/>
      <c r="D2" s="23"/>
      <c r="E2" s="23"/>
      <c r="F2" s="84"/>
      <c r="G2" s="24"/>
      <c r="H2" s="25"/>
      <c r="I2" s="25"/>
      <c r="J2" s="24"/>
      <c r="K2" s="26"/>
      <c r="L2" s="24"/>
    </row>
    <row r="3" spans="2:12" s="72" customFormat="1" ht="68.099999999999994" customHeight="1" x14ac:dyDescent="0.25">
      <c r="B3" s="147" t="s">
        <v>268</v>
      </c>
      <c r="C3" s="147"/>
      <c r="D3" s="147"/>
      <c r="E3" s="147"/>
      <c r="F3" s="147"/>
      <c r="G3" s="147"/>
      <c r="H3" s="171" t="s">
        <v>274</v>
      </c>
      <c r="I3" s="171"/>
      <c r="J3" s="171"/>
      <c r="K3" s="171"/>
      <c r="L3" s="171"/>
    </row>
    <row r="4" spans="2:12" s="72" customFormat="1" ht="68.099999999999994" customHeight="1" x14ac:dyDescent="0.25">
      <c r="B4" s="147"/>
      <c r="C4" s="147"/>
      <c r="D4" s="147"/>
      <c r="E4" s="147"/>
      <c r="F4" s="147"/>
      <c r="G4" s="147"/>
      <c r="H4" s="171"/>
      <c r="I4" s="171"/>
      <c r="J4" s="171"/>
      <c r="K4" s="171"/>
      <c r="L4" s="171"/>
    </row>
    <row r="5" spans="2:12" s="72" customFormat="1" ht="63.95" customHeight="1" x14ac:dyDescent="0.25">
      <c r="B5" s="147"/>
      <c r="C5" s="147"/>
      <c r="D5" s="147"/>
      <c r="E5" s="147"/>
      <c r="F5" s="147"/>
      <c r="G5" s="147"/>
      <c r="H5" s="171"/>
      <c r="I5" s="171"/>
      <c r="J5" s="171"/>
      <c r="K5" s="171"/>
      <c r="L5" s="171"/>
    </row>
    <row r="6" spans="2:12" s="86" customFormat="1" ht="33.6" customHeight="1" x14ac:dyDescent="0.25">
      <c r="B6" s="87" t="s">
        <v>240</v>
      </c>
      <c r="C6" s="38"/>
      <c r="D6" s="38"/>
      <c r="E6" s="38"/>
      <c r="F6" s="38"/>
      <c r="G6" s="38"/>
      <c r="H6" s="171"/>
      <c r="I6" s="171"/>
      <c r="J6" s="171"/>
      <c r="K6" s="171"/>
      <c r="L6" s="171"/>
    </row>
    <row r="7" spans="2:12" s="72" customFormat="1" ht="41.45" customHeight="1" x14ac:dyDescent="0.25">
      <c r="B7" s="170" t="s">
        <v>119</v>
      </c>
      <c r="C7" s="170"/>
      <c r="D7" s="170"/>
      <c r="E7" s="27">
        <f>IFERROR((COUNTIFS($F$13:$F$49,"Minimum",$G$13:$G$49,"Yes")/COUNTIFS($F$13:$F$49,"Minimum",$G$13:$G$49, "&lt;&gt;N/A")),"")</f>
        <v>0</v>
      </c>
      <c r="F7" s="122"/>
      <c r="G7" s="123"/>
      <c r="H7" s="171"/>
      <c r="I7" s="171"/>
      <c r="J7" s="171"/>
      <c r="K7" s="171"/>
      <c r="L7" s="171"/>
    </row>
    <row r="8" spans="2:12" s="3" customFormat="1" ht="41.45" customHeight="1" x14ac:dyDescent="0.25">
      <c r="B8" s="170" t="s">
        <v>120</v>
      </c>
      <c r="C8" s="170"/>
      <c r="D8" s="170"/>
      <c r="E8" s="27">
        <f>IFERROR((COUNTIFS($F$13:$F$49,"Additional",$G$13:$G$49,"Yes")/COUNTIFS($F$13:$F$49,"Additional",$G$13:$G$49, "&lt;&gt;N/A")),"")</f>
        <v>0</v>
      </c>
      <c r="F8" s="85"/>
      <c r="G8" s="28"/>
      <c r="H8" s="171"/>
      <c r="I8" s="171"/>
      <c r="J8" s="171"/>
      <c r="K8" s="171"/>
      <c r="L8" s="171"/>
    </row>
    <row r="9" spans="2:12" x14ac:dyDescent="0.25">
      <c r="B9" s="17"/>
      <c r="C9" s="17"/>
      <c r="D9" s="14"/>
      <c r="E9" s="14"/>
      <c r="F9" s="17"/>
      <c r="G9" s="29"/>
      <c r="H9" s="30"/>
      <c r="I9" s="30"/>
      <c r="J9" s="29"/>
      <c r="K9" s="29"/>
      <c r="L9" s="29"/>
    </row>
    <row r="10" spans="2:12" ht="18.75" x14ac:dyDescent="0.3">
      <c r="B10" s="31" t="s">
        <v>18</v>
      </c>
      <c r="C10" s="32"/>
      <c r="D10" s="32" t="s">
        <v>290</v>
      </c>
      <c r="E10" s="32"/>
      <c r="F10" s="31"/>
      <c r="G10" s="30"/>
      <c r="H10" s="29"/>
      <c r="I10" s="29"/>
      <c r="J10" s="29"/>
      <c r="K10" s="29"/>
      <c r="L10" s="29"/>
    </row>
    <row r="11" spans="2:12" ht="15.75" thickBot="1" x14ac:dyDescent="0.3">
      <c r="B11" s="17"/>
      <c r="C11" s="14"/>
      <c r="D11" s="14"/>
      <c r="E11" s="29"/>
      <c r="F11" s="30"/>
      <c r="G11" s="30"/>
      <c r="H11" s="29"/>
      <c r="I11" s="29"/>
      <c r="J11" s="29"/>
      <c r="K11" s="29"/>
      <c r="L11" s="29"/>
    </row>
    <row r="12" spans="2:12" s="6" customFormat="1" ht="39" customHeight="1" thickBot="1" x14ac:dyDescent="0.3">
      <c r="B12" s="21" t="s">
        <v>92</v>
      </c>
      <c r="C12" s="33"/>
      <c r="D12" s="41" t="s">
        <v>291</v>
      </c>
      <c r="E12" s="42" t="s">
        <v>19</v>
      </c>
      <c r="F12" s="43" t="s">
        <v>20</v>
      </c>
      <c r="G12" s="43" t="s">
        <v>169</v>
      </c>
      <c r="H12" s="44" t="s">
        <v>171</v>
      </c>
      <c r="I12" s="43" t="s">
        <v>187</v>
      </c>
      <c r="J12" s="43" t="s">
        <v>5</v>
      </c>
      <c r="K12" s="43" t="s">
        <v>21</v>
      </c>
      <c r="L12" s="43" t="s">
        <v>22</v>
      </c>
    </row>
    <row r="13" spans="2:12" s="4" customFormat="1" ht="57.6" customHeight="1" thickBot="1" x14ac:dyDescent="0.3">
      <c r="B13" s="62" t="str" cm="1">
        <f t="array" ref="B13">_xlfn._xlws.FILTER('Risk - N loss'!$C$6:$C$105,'Risk - N loss'!$N$6:$N$105="AMBER","")</f>
        <v/>
      </c>
      <c r="C13" s="13"/>
      <c r="D13" s="63">
        <v>1.5</v>
      </c>
      <c r="E13" s="67" t="s">
        <v>23</v>
      </c>
      <c r="F13" s="73" t="s">
        <v>24</v>
      </c>
      <c r="G13" s="35"/>
      <c r="H13" s="35"/>
      <c r="I13" s="35"/>
      <c r="J13" s="70"/>
      <c r="K13" s="70"/>
      <c r="L13" s="70"/>
    </row>
    <row r="14" spans="2:12" s="4" customFormat="1" ht="57.6" customHeight="1" thickBot="1" x14ac:dyDescent="0.3">
      <c r="B14" s="62"/>
      <c r="C14" s="13"/>
      <c r="D14" s="63">
        <v>1.5</v>
      </c>
      <c r="E14" s="67" t="s">
        <v>110</v>
      </c>
      <c r="F14" s="73" t="s">
        <v>24</v>
      </c>
      <c r="G14" s="35"/>
      <c r="H14" s="35"/>
      <c r="I14" s="35"/>
      <c r="J14" s="70"/>
      <c r="K14" s="70"/>
      <c r="L14" s="70"/>
    </row>
    <row r="15" spans="2:12" s="4" customFormat="1" ht="57.6" customHeight="1" thickBot="1" x14ac:dyDescent="0.3">
      <c r="B15" s="62"/>
      <c r="C15" s="13"/>
      <c r="D15" s="63" t="s">
        <v>26</v>
      </c>
      <c r="E15" s="67" t="s">
        <v>168</v>
      </c>
      <c r="F15" s="73" t="s">
        <v>24</v>
      </c>
      <c r="G15" s="35"/>
      <c r="H15" s="35"/>
      <c r="I15" s="35"/>
      <c r="J15" s="70"/>
      <c r="K15" s="70"/>
      <c r="L15" s="70"/>
    </row>
    <row r="16" spans="2:12" s="4" customFormat="1" ht="57.6" customHeight="1" thickBot="1" x14ac:dyDescent="0.3">
      <c r="B16" s="62"/>
      <c r="C16" s="13"/>
      <c r="D16" s="63" t="s">
        <v>27</v>
      </c>
      <c r="E16" s="67" t="s">
        <v>28</v>
      </c>
      <c r="F16" s="73" t="s">
        <v>24</v>
      </c>
      <c r="G16" s="35"/>
      <c r="H16" s="35"/>
      <c r="I16" s="35"/>
      <c r="J16" s="70"/>
      <c r="K16" s="70"/>
      <c r="L16" s="70"/>
    </row>
    <row r="17" spans="1:12" s="4" customFormat="1" ht="57.6" customHeight="1" thickBot="1" x14ac:dyDescent="0.3">
      <c r="B17" s="62"/>
      <c r="C17" s="13"/>
      <c r="D17" s="63" t="s">
        <v>29</v>
      </c>
      <c r="E17" s="67" t="s">
        <v>30</v>
      </c>
      <c r="F17" s="73" t="s">
        <v>24</v>
      </c>
      <c r="G17" s="35"/>
      <c r="H17" s="35"/>
      <c r="I17" s="35"/>
      <c r="J17" s="70"/>
      <c r="K17" s="70"/>
      <c r="L17" s="70"/>
    </row>
    <row r="18" spans="1:12" s="4" customFormat="1" ht="57.6" customHeight="1" thickBot="1" x14ac:dyDescent="0.3">
      <c r="B18" s="62"/>
      <c r="C18" s="13"/>
      <c r="D18" s="63" t="s">
        <v>31</v>
      </c>
      <c r="E18" s="67" t="s">
        <v>32</v>
      </c>
      <c r="F18" s="73" t="s">
        <v>24</v>
      </c>
      <c r="G18" s="35"/>
      <c r="H18" s="35"/>
      <c r="I18" s="35"/>
      <c r="J18" s="70"/>
      <c r="K18" s="70"/>
      <c r="L18" s="70"/>
    </row>
    <row r="19" spans="1:12" s="4" customFormat="1" ht="57.6" customHeight="1" thickBot="1" x14ac:dyDescent="0.3">
      <c r="B19" s="62"/>
      <c r="C19" s="13"/>
      <c r="D19" s="63" t="s">
        <v>86</v>
      </c>
      <c r="E19" s="67" t="s">
        <v>87</v>
      </c>
      <c r="F19" s="73" t="s">
        <v>24</v>
      </c>
      <c r="G19" s="35"/>
      <c r="H19" s="35"/>
      <c r="I19" s="35"/>
      <c r="J19" s="70"/>
      <c r="K19" s="70"/>
      <c r="L19" s="70"/>
    </row>
    <row r="20" spans="1:12" s="4" customFormat="1" ht="57.6" customHeight="1" thickBot="1" x14ac:dyDescent="0.3">
      <c r="B20" s="62"/>
      <c r="C20" s="13"/>
      <c r="D20" s="63" t="s">
        <v>33</v>
      </c>
      <c r="E20" s="67" t="s">
        <v>34</v>
      </c>
      <c r="F20" s="73" t="s">
        <v>24</v>
      </c>
      <c r="G20" s="35"/>
      <c r="H20" s="45"/>
      <c r="I20" s="45"/>
      <c r="J20" s="121"/>
      <c r="K20" s="121"/>
      <c r="L20" s="121"/>
    </row>
    <row r="21" spans="1:12" s="4" customFormat="1" ht="57.6" customHeight="1" thickBot="1" x14ac:dyDescent="0.3">
      <c r="B21" s="62"/>
      <c r="C21" s="13"/>
      <c r="D21" s="63" t="s">
        <v>139</v>
      </c>
      <c r="E21" s="67" t="s">
        <v>50</v>
      </c>
      <c r="F21" s="73" t="s">
        <v>24</v>
      </c>
      <c r="G21" s="35"/>
      <c r="H21" s="35"/>
      <c r="I21" s="35"/>
      <c r="J21" s="70"/>
      <c r="K21" s="70"/>
      <c r="L21" s="70"/>
    </row>
    <row r="22" spans="1:12" s="4" customFormat="1" ht="57.6" customHeight="1" thickBot="1" x14ac:dyDescent="0.3">
      <c r="B22" s="62"/>
      <c r="C22" s="13"/>
      <c r="D22" s="65" t="s">
        <v>49</v>
      </c>
      <c r="E22" s="67" t="s">
        <v>121</v>
      </c>
      <c r="F22" s="73" t="s">
        <v>24</v>
      </c>
      <c r="G22" s="35"/>
      <c r="H22" s="45"/>
      <c r="I22" s="45"/>
      <c r="J22" s="121"/>
      <c r="K22" s="121"/>
      <c r="L22" s="121"/>
    </row>
    <row r="23" spans="1:12" s="4" customFormat="1" ht="57.6" customHeight="1" thickBot="1" x14ac:dyDescent="0.3">
      <c r="B23" s="62"/>
      <c r="C23" s="13"/>
      <c r="D23" s="63" t="s">
        <v>111</v>
      </c>
      <c r="E23" s="67" t="s">
        <v>122</v>
      </c>
      <c r="F23" s="73" t="s">
        <v>24</v>
      </c>
      <c r="G23" s="35"/>
      <c r="H23" s="45"/>
      <c r="I23" s="45"/>
      <c r="J23" s="121"/>
      <c r="K23" s="121"/>
      <c r="L23" s="121"/>
    </row>
    <row r="24" spans="1:12" s="4" customFormat="1" ht="57.6" customHeight="1" thickBot="1" x14ac:dyDescent="0.3">
      <c r="B24" s="62"/>
      <c r="C24" s="13"/>
      <c r="D24" s="63" t="s">
        <v>57</v>
      </c>
      <c r="E24" s="67" t="s">
        <v>58</v>
      </c>
      <c r="F24" s="73" t="s">
        <v>24</v>
      </c>
      <c r="G24" s="35"/>
      <c r="H24" s="45"/>
      <c r="I24" s="45"/>
      <c r="J24" s="121"/>
      <c r="K24" s="121"/>
      <c r="L24" s="121"/>
    </row>
    <row r="25" spans="1:12" s="4" customFormat="1" ht="57.6" customHeight="1" thickBot="1" x14ac:dyDescent="0.3">
      <c r="B25" s="62"/>
      <c r="C25" s="13"/>
      <c r="D25" s="63" t="s">
        <v>36</v>
      </c>
      <c r="E25" s="67" t="s">
        <v>37</v>
      </c>
      <c r="F25" s="73" t="s">
        <v>24</v>
      </c>
      <c r="G25" s="35"/>
      <c r="H25" s="45"/>
      <c r="I25" s="45"/>
      <c r="J25" s="121"/>
      <c r="K25" s="121"/>
      <c r="L25" s="121"/>
    </row>
    <row r="26" spans="1:12" ht="57.6" customHeight="1" thickBot="1" x14ac:dyDescent="0.3">
      <c r="A26" s="4"/>
      <c r="B26" s="62"/>
      <c r="D26" s="63" t="s">
        <v>67</v>
      </c>
      <c r="E26" s="67" t="s">
        <v>68</v>
      </c>
      <c r="F26" s="73" t="s">
        <v>24</v>
      </c>
      <c r="G26" s="35"/>
      <c r="H26" s="45"/>
      <c r="I26" s="45"/>
      <c r="J26" s="121"/>
      <c r="K26" s="121"/>
      <c r="L26" s="121"/>
    </row>
    <row r="27" spans="1:12" ht="57.6" customHeight="1" thickBot="1" x14ac:dyDescent="0.3">
      <c r="A27" s="4"/>
      <c r="B27" s="62"/>
      <c r="D27" s="63" t="s">
        <v>166</v>
      </c>
      <c r="E27" s="67" t="s">
        <v>167</v>
      </c>
      <c r="F27" s="73" t="s">
        <v>24</v>
      </c>
      <c r="G27" s="35"/>
      <c r="H27" s="45"/>
      <c r="I27" s="45"/>
      <c r="J27" s="121"/>
      <c r="K27" s="121"/>
      <c r="L27" s="121"/>
    </row>
    <row r="28" spans="1:12" ht="57.6" customHeight="1" thickBot="1" x14ac:dyDescent="0.3">
      <c r="A28" s="4"/>
      <c r="B28" s="62"/>
      <c r="D28" s="130" t="s">
        <v>38</v>
      </c>
      <c r="E28" s="131" t="s">
        <v>39</v>
      </c>
      <c r="F28" s="132" t="s">
        <v>24</v>
      </c>
      <c r="G28" s="35"/>
      <c r="H28" s="45"/>
      <c r="I28" s="45"/>
      <c r="J28" s="121"/>
      <c r="K28" s="121"/>
      <c r="L28" s="121"/>
    </row>
    <row r="29" spans="1:12" ht="57.6" customHeight="1" thickBot="1" x14ac:dyDescent="0.3">
      <c r="A29" s="4"/>
      <c r="B29" s="62"/>
      <c r="D29" s="130" t="s">
        <v>77</v>
      </c>
      <c r="E29" s="131" t="s">
        <v>78</v>
      </c>
      <c r="F29" s="132" t="s">
        <v>24</v>
      </c>
      <c r="G29" s="35"/>
      <c r="H29" s="45"/>
      <c r="I29" s="45"/>
      <c r="J29" s="121"/>
      <c r="K29" s="121"/>
      <c r="L29" s="121"/>
    </row>
    <row r="30" spans="1:12" ht="57.6" customHeight="1" thickBot="1" x14ac:dyDescent="0.3">
      <c r="A30" s="4"/>
      <c r="B30" s="62"/>
      <c r="D30" s="130" t="s">
        <v>61</v>
      </c>
      <c r="E30" s="131" t="s">
        <v>62</v>
      </c>
      <c r="F30" s="132" t="s">
        <v>24</v>
      </c>
      <c r="G30" s="35"/>
      <c r="H30" s="45"/>
      <c r="I30" s="45"/>
      <c r="J30" s="121"/>
      <c r="K30" s="121"/>
      <c r="L30" s="121"/>
    </row>
    <row r="31" spans="1:12" ht="57.6" customHeight="1" thickBot="1" x14ac:dyDescent="0.3">
      <c r="A31" s="4"/>
      <c r="B31" s="62"/>
      <c r="D31" s="130" t="s">
        <v>79</v>
      </c>
      <c r="E31" s="131" t="s">
        <v>80</v>
      </c>
      <c r="F31" s="132" t="s">
        <v>24</v>
      </c>
      <c r="G31" s="35"/>
      <c r="H31" s="45"/>
      <c r="I31" s="45"/>
      <c r="J31" s="121"/>
      <c r="K31" s="121"/>
      <c r="L31" s="121"/>
    </row>
    <row r="32" spans="1:12" ht="57.6" customHeight="1" thickBot="1" x14ac:dyDescent="0.3">
      <c r="A32" s="4"/>
      <c r="B32" s="62"/>
      <c r="D32" s="130" t="s">
        <v>35</v>
      </c>
      <c r="E32" s="131" t="s">
        <v>264</v>
      </c>
      <c r="F32" s="132" t="s">
        <v>24</v>
      </c>
      <c r="G32" s="35"/>
      <c r="H32" s="45"/>
      <c r="I32" s="45"/>
      <c r="J32" s="121"/>
      <c r="K32" s="121"/>
      <c r="L32" s="121"/>
    </row>
    <row r="33" spans="1:12" ht="57.6" customHeight="1" thickBot="1" x14ac:dyDescent="0.3">
      <c r="A33" s="4"/>
      <c r="B33" s="62"/>
      <c r="D33" s="64" t="s">
        <v>53</v>
      </c>
      <c r="E33" s="68" t="s">
        <v>124</v>
      </c>
      <c r="F33" s="74" t="s">
        <v>42</v>
      </c>
      <c r="G33" s="35"/>
      <c r="H33" s="45"/>
      <c r="I33" s="45"/>
      <c r="J33" s="121"/>
      <c r="K33" s="121"/>
      <c r="L33" s="121"/>
    </row>
    <row r="34" spans="1:12" ht="57.6" customHeight="1" thickBot="1" x14ac:dyDescent="0.3">
      <c r="A34" s="4"/>
      <c r="B34" s="62"/>
      <c r="D34" s="64" t="s">
        <v>65</v>
      </c>
      <c r="E34" s="68" t="s">
        <v>66</v>
      </c>
      <c r="F34" s="74" t="s">
        <v>42</v>
      </c>
      <c r="G34" s="35"/>
      <c r="H34" s="45"/>
      <c r="I34" s="45"/>
      <c r="J34" s="121"/>
      <c r="K34" s="121"/>
      <c r="L34" s="121"/>
    </row>
    <row r="35" spans="1:12" ht="57.6" customHeight="1" thickBot="1" x14ac:dyDescent="0.3">
      <c r="A35" s="4"/>
      <c r="B35" s="62"/>
      <c r="D35" s="64" t="s">
        <v>43</v>
      </c>
      <c r="E35" s="68" t="s">
        <v>44</v>
      </c>
      <c r="F35" s="74" t="s">
        <v>42</v>
      </c>
      <c r="G35" s="35"/>
      <c r="H35" s="45"/>
      <c r="I35" s="45"/>
      <c r="J35" s="121"/>
      <c r="K35" s="121"/>
      <c r="L35" s="121"/>
    </row>
    <row r="36" spans="1:12" ht="57.6" customHeight="1" thickBot="1" x14ac:dyDescent="0.3">
      <c r="A36" s="4"/>
      <c r="B36" s="62"/>
      <c r="D36" s="64" t="s">
        <v>45</v>
      </c>
      <c r="E36" s="68" t="s">
        <v>46</v>
      </c>
      <c r="F36" s="74" t="s">
        <v>42</v>
      </c>
      <c r="G36" s="35"/>
      <c r="H36" s="45"/>
      <c r="I36" s="45"/>
      <c r="J36" s="121"/>
      <c r="K36" s="121"/>
      <c r="L36" s="121"/>
    </row>
    <row r="37" spans="1:12" ht="57.6" customHeight="1" thickBot="1" x14ac:dyDescent="0.3">
      <c r="A37" s="4"/>
      <c r="B37" s="62"/>
      <c r="D37" s="64" t="s">
        <v>47</v>
      </c>
      <c r="E37" s="68" t="s">
        <v>48</v>
      </c>
      <c r="F37" s="74" t="s">
        <v>42</v>
      </c>
      <c r="G37" s="35"/>
      <c r="H37" s="45"/>
      <c r="I37" s="45"/>
      <c r="J37" s="121"/>
      <c r="K37" s="121"/>
      <c r="L37" s="121"/>
    </row>
    <row r="38" spans="1:12" ht="57.6" customHeight="1" thickBot="1" x14ac:dyDescent="0.3">
      <c r="A38" s="4"/>
      <c r="B38" s="62"/>
      <c r="D38" s="64" t="s">
        <v>40</v>
      </c>
      <c r="E38" s="68" t="s">
        <v>41</v>
      </c>
      <c r="F38" s="74" t="s">
        <v>42</v>
      </c>
      <c r="G38" s="35"/>
      <c r="H38" s="45"/>
      <c r="I38" s="45"/>
      <c r="J38" s="121"/>
      <c r="K38" s="121"/>
      <c r="L38" s="121"/>
    </row>
    <row r="39" spans="1:12" ht="57.6" customHeight="1" thickBot="1" x14ac:dyDescent="0.3">
      <c r="A39" s="4"/>
      <c r="B39" s="62"/>
      <c r="D39" s="64" t="s">
        <v>51</v>
      </c>
      <c r="E39" s="68" t="s">
        <v>52</v>
      </c>
      <c r="F39" s="74" t="s">
        <v>42</v>
      </c>
      <c r="G39" s="35"/>
      <c r="H39" s="45"/>
      <c r="I39" s="45"/>
      <c r="J39" s="121"/>
      <c r="K39" s="121"/>
      <c r="L39" s="121"/>
    </row>
    <row r="40" spans="1:12" ht="57.6" customHeight="1" thickBot="1" x14ac:dyDescent="0.3">
      <c r="A40" s="4"/>
      <c r="B40" s="62"/>
      <c r="D40" s="64" t="s">
        <v>54</v>
      </c>
      <c r="E40" s="68" t="s">
        <v>112</v>
      </c>
      <c r="F40" s="74" t="s">
        <v>42</v>
      </c>
      <c r="G40" s="35"/>
      <c r="H40" s="45"/>
      <c r="I40" s="45"/>
      <c r="J40" s="121"/>
      <c r="K40" s="121"/>
      <c r="L40" s="121"/>
    </row>
    <row r="41" spans="1:12" s="5" customFormat="1" ht="57.6" customHeight="1" thickBot="1" x14ac:dyDescent="0.3">
      <c r="A41" s="4"/>
      <c r="B41" s="62"/>
      <c r="D41" s="64" t="s">
        <v>55</v>
      </c>
      <c r="E41" s="68" t="s">
        <v>56</v>
      </c>
      <c r="F41" s="74" t="s">
        <v>42</v>
      </c>
      <c r="G41" s="35"/>
      <c r="H41" s="45"/>
      <c r="I41" s="45"/>
      <c r="J41" s="121"/>
      <c r="K41" s="121"/>
      <c r="L41" s="121"/>
    </row>
    <row r="42" spans="1:12" s="5" customFormat="1" ht="57.6" customHeight="1" thickBot="1" x14ac:dyDescent="0.3">
      <c r="A42" s="4"/>
      <c r="B42" s="62"/>
      <c r="D42" s="64" t="s">
        <v>59</v>
      </c>
      <c r="E42" s="68" t="s">
        <v>60</v>
      </c>
      <c r="F42" s="74" t="s">
        <v>42</v>
      </c>
      <c r="G42" s="35"/>
      <c r="H42" s="45"/>
      <c r="I42" s="45"/>
      <c r="J42" s="121"/>
      <c r="K42" s="121"/>
      <c r="L42" s="121"/>
    </row>
    <row r="43" spans="1:12" s="5" customFormat="1" ht="57.6" customHeight="1" thickBot="1" x14ac:dyDescent="0.3">
      <c r="A43" s="4"/>
      <c r="B43" s="62"/>
      <c r="D43" s="64" t="s">
        <v>63</v>
      </c>
      <c r="E43" s="68" t="s">
        <v>64</v>
      </c>
      <c r="F43" s="74" t="s">
        <v>42</v>
      </c>
      <c r="G43" s="35"/>
      <c r="H43" s="45"/>
      <c r="I43" s="45"/>
      <c r="J43" s="121"/>
      <c r="K43" s="121"/>
      <c r="L43" s="121"/>
    </row>
    <row r="44" spans="1:12" s="5" customFormat="1" ht="57.6" customHeight="1" thickBot="1" x14ac:dyDescent="0.3">
      <c r="A44" s="4"/>
      <c r="B44" s="62"/>
      <c r="D44" s="64" t="s">
        <v>71</v>
      </c>
      <c r="E44" s="68" t="s">
        <v>72</v>
      </c>
      <c r="F44" s="74" t="s">
        <v>42</v>
      </c>
      <c r="G44" s="35"/>
      <c r="H44" s="45"/>
      <c r="I44" s="45"/>
      <c r="J44" s="121"/>
      <c r="K44" s="121"/>
      <c r="L44" s="121"/>
    </row>
    <row r="45" spans="1:12" s="5" customFormat="1" ht="57.6" customHeight="1" thickBot="1" x14ac:dyDescent="0.3">
      <c r="A45" s="4"/>
      <c r="B45" s="62"/>
      <c r="D45" s="64" t="s">
        <v>73</v>
      </c>
      <c r="E45" s="68" t="s">
        <v>74</v>
      </c>
      <c r="F45" s="74" t="s">
        <v>42</v>
      </c>
      <c r="G45" s="35"/>
      <c r="H45" s="45"/>
      <c r="I45" s="45"/>
      <c r="J45" s="121"/>
      <c r="K45" s="121"/>
      <c r="L45" s="121"/>
    </row>
    <row r="46" spans="1:12" s="5" customFormat="1" ht="57.6" customHeight="1" thickBot="1" x14ac:dyDescent="0.3">
      <c r="A46" s="4"/>
      <c r="B46" s="62"/>
      <c r="D46" s="64" t="s">
        <v>75</v>
      </c>
      <c r="E46" s="68" t="s">
        <v>76</v>
      </c>
      <c r="F46" s="74" t="s">
        <v>42</v>
      </c>
      <c r="G46" s="35"/>
      <c r="H46" s="45"/>
      <c r="I46" s="45"/>
      <c r="J46" s="121"/>
      <c r="K46" s="121"/>
      <c r="L46" s="121"/>
    </row>
    <row r="47" spans="1:12" s="5" customFormat="1" ht="57.6" customHeight="1" thickBot="1" x14ac:dyDescent="0.3">
      <c r="A47" s="4"/>
      <c r="B47" s="62"/>
      <c r="D47" s="64" t="s">
        <v>81</v>
      </c>
      <c r="E47" s="68" t="s">
        <v>82</v>
      </c>
      <c r="F47" s="74" t="s">
        <v>42</v>
      </c>
      <c r="G47" s="35"/>
      <c r="H47" s="45"/>
      <c r="I47" s="45"/>
      <c r="J47" s="121"/>
      <c r="K47" s="121"/>
      <c r="L47" s="121"/>
    </row>
    <row r="48" spans="1:12" s="5" customFormat="1" ht="57.6" customHeight="1" thickBot="1" x14ac:dyDescent="0.3">
      <c r="A48" s="4"/>
      <c r="B48" s="62"/>
      <c r="D48" s="64" t="s">
        <v>83</v>
      </c>
      <c r="E48" s="68" t="s">
        <v>84</v>
      </c>
      <c r="F48" s="74" t="s">
        <v>42</v>
      </c>
      <c r="G48" s="35"/>
      <c r="H48" s="45"/>
      <c r="I48" s="45"/>
      <c r="J48" s="121"/>
      <c r="K48" s="121"/>
      <c r="L48" s="121"/>
    </row>
    <row r="49" spans="1:12" s="5" customFormat="1" ht="57.6" customHeight="1" thickBot="1" x14ac:dyDescent="0.3">
      <c r="A49" s="4"/>
      <c r="B49" s="62"/>
      <c r="D49" s="66" t="s">
        <v>69</v>
      </c>
      <c r="E49" s="69" t="s">
        <v>70</v>
      </c>
      <c r="F49" s="75" t="s">
        <v>42</v>
      </c>
      <c r="G49" s="35"/>
      <c r="H49" s="45"/>
      <c r="I49" s="45"/>
      <c r="J49" s="121"/>
      <c r="K49" s="121"/>
      <c r="L49" s="121"/>
    </row>
    <row r="50" spans="1:12" s="5" customFormat="1" ht="57.6" customHeight="1" thickBot="1" x14ac:dyDescent="0.3">
      <c r="A50" s="4"/>
      <c r="B50" s="62"/>
      <c r="D50"/>
      <c r="E50"/>
      <c r="G50" s="1"/>
      <c r="H50" s="7"/>
      <c r="I50" s="7"/>
      <c r="J50" s="1"/>
      <c r="K50" s="1"/>
      <c r="L50" s="1"/>
    </row>
    <row r="51" spans="1:12" s="5" customFormat="1" ht="57.6" customHeight="1" thickBot="1" x14ac:dyDescent="0.3">
      <c r="A51" s="4"/>
      <c r="B51" s="62"/>
      <c r="D51"/>
      <c r="E51"/>
      <c r="G51" s="1"/>
      <c r="H51" s="7"/>
      <c r="I51" s="7"/>
      <c r="J51" s="1"/>
      <c r="K51" s="1"/>
      <c r="L51" s="1"/>
    </row>
    <row r="52" spans="1:12" s="5" customFormat="1" ht="57.6" customHeight="1" thickBot="1" x14ac:dyDescent="0.3">
      <c r="A52" s="4"/>
      <c r="B52" s="62"/>
      <c r="D52"/>
      <c r="E52"/>
      <c r="G52" s="1"/>
      <c r="H52" s="7"/>
      <c r="I52" s="7"/>
      <c r="J52" s="1"/>
      <c r="K52" s="1"/>
      <c r="L52" s="1"/>
    </row>
    <row r="53" spans="1:12" s="5" customFormat="1" ht="57.6" customHeight="1" thickBot="1" x14ac:dyDescent="0.3">
      <c r="A53" s="4"/>
      <c r="B53" s="62"/>
      <c r="D53"/>
      <c r="E53"/>
      <c r="G53" s="1"/>
      <c r="H53" s="7"/>
      <c r="I53" s="7"/>
      <c r="J53" s="1"/>
      <c r="K53" s="1"/>
      <c r="L53" s="1"/>
    </row>
    <row r="54" spans="1:12" s="5" customFormat="1" ht="57.6" customHeight="1" thickBot="1" x14ac:dyDescent="0.3">
      <c r="A54" s="4"/>
      <c r="B54" s="62"/>
      <c r="D54"/>
      <c r="E54"/>
      <c r="G54" s="1"/>
      <c r="H54" s="7"/>
      <c r="I54" s="7"/>
      <c r="J54" s="1"/>
      <c r="K54" s="1"/>
      <c r="L54" s="1"/>
    </row>
    <row r="55" spans="1:12" s="5" customFormat="1" ht="57.6" customHeight="1" thickBot="1" x14ac:dyDescent="0.3">
      <c r="A55" s="4"/>
      <c r="B55" s="62"/>
      <c r="D55"/>
      <c r="E55"/>
      <c r="G55" s="1"/>
      <c r="H55" s="7"/>
      <c r="I55" s="7"/>
      <c r="J55" s="1"/>
      <c r="K55" s="1"/>
      <c r="L55" s="1"/>
    </row>
    <row r="56" spans="1:12" s="5" customFormat="1" ht="57.6" customHeight="1" thickBot="1" x14ac:dyDescent="0.3">
      <c r="A56" s="4"/>
      <c r="B56" s="62"/>
      <c r="D56"/>
      <c r="E56"/>
      <c r="G56" s="1"/>
      <c r="H56" s="7"/>
      <c r="I56" s="7"/>
      <c r="J56" s="1"/>
      <c r="K56" s="1"/>
      <c r="L56" s="1"/>
    </row>
    <row r="57" spans="1:12" s="5" customFormat="1" ht="57.6" customHeight="1" thickBot="1" x14ac:dyDescent="0.3">
      <c r="A57" s="4"/>
      <c r="B57" s="62"/>
      <c r="D57"/>
      <c r="E57"/>
      <c r="G57" s="1"/>
      <c r="H57" s="7"/>
      <c r="I57" s="7"/>
      <c r="J57" s="1"/>
      <c r="K57" s="1"/>
      <c r="L57" s="1"/>
    </row>
    <row r="58" spans="1:12" s="5" customFormat="1" ht="57.6" customHeight="1" thickBot="1" x14ac:dyDescent="0.3">
      <c r="A58" s="4"/>
      <c r="B58" s="62"/>
      <c r="D58"/>
      <c r="E58"/>
      <c r="G58" s="1"/>
      <c r="H58" s="7"/>
      <c r="I58" s="7"/>
      <c r="J58" s="1"/>
      <c r="K58" s="1"/>
      <c r="L58" s="1"/>
    </row>
    <row r="59" spans="1:12" s="5" customFormat="1" ht="57.6" customHeight="1" thickBot="1" x14ac:dyDescent="0.3">
      <c r="A59" s="4"/>
      <c r="B59" s="62"/>
      <c r="D59"/>
      <c r="E59"/>
      <c r="G59" s="1"/>
      <c r="H59" s="7"/>
      <c r="I59" s="7"/>
      <c r="J59" s="1"/>
      <c r="K59" s="1"/>
      <c r="L59" s="1"/>
    </row>
    <row r="60" spans="1:12" s="5" customFormat="1" ht="57.6" customHeight="1" thickBot="1" x14ac:dyDescent="0.3">
      <c r="A60" s="4"/>
      <c r="B60" s="62"/>
      <c r="D60"/>
      <c r="E60"/>
      <c r="G60" s="1"/>
      <c r="H60" s="7"/>
      <c r="I60" s="7"/>
      <c r="J60" s="1"/>
      <c r="K60" s="1"/>
      <c r="L60" s="1"/>
    </row>
    <row r="61" spans="1:12" s="5" customFormat="1" ht="57.6" customHeight="1" thickBot="1" x14ac:dyDescent="0.3">
      <c r="A61" s="4"/>
      <c r="B61" s="62"/>
      <c r="D61"/>
      <c r="E61"/>
      <c r="G61" s="1"/>
      <c r="H61" s="7"/>
      <c r="I61" s="7"/>
      <c r="J61" s="1"/>
      <c r="K61" s="1"/>
      <c r="L61" s="1"/>
    </row>
    <row r="62" spans="1:12" s="5" customFormat="1" ht="57.6" customHeight="1" thickBot="1" x14ac:dyDescent="0.3">
      <c r="A62" s="4"/>
      <c r="B62" s="62"/>
      <c r="D62"/>
      <c r="E62"/>
      <c r="G62" s="1"/>
      <c r="H62" s="7"/>
      <c r="I62" s="7"/>
      <c r="J62" s="1"/>
      <c r="K62" s="1"/>
      <c r="L62" s="1"/>
    </row>
    <row r="63" spans="1:12" s="5" customFormat="1" ht="57.6" customHeight="1" thickBot="1" x14ac:dyDescent="0.3">
      <c r="A63" s="4"/>
      <c r="B63" s="62"/>
      <c r="D63"/>
      <c r="E63"/>
      <c r="G63" s="1"/>
      <c r="H63" s="7"/>
      <c r="I63" s="7"/>
      <c r="J63" s="1"/>
      <c r="K63" s="1"/>
      <c r="L63" s="1"/>
    </row>
    <row r="64" spans="1:12" s="5" customFormat="1" ht="57.6" customHeight="1" thickBot="1" x14ac:dyDescent="0.3">
      <c r="A64" s="4"/>
      <c r="B64" s="62"/>
      <c r="D64"/>
      <c r="E64"/>
      <c r="G64" s="1"/>
      <c r="H64" s="7"/>
      <c r="I64" s="7"/>
      <c r="J64" s="1"/>
      <c r="K64" s="1"/>
      <c r="L64" s="1"/>
    </row>
    <row r="65" spans="1:12" s="5" customFormat="1" ht="57.6" customHeight="1" thickBot="1" x14ac:dyDescent="0.3">
      <c r="A65" s="4"/>
      <c r="B65" s="62"/>
      <c r="D65"/>
      <c r="E65"/>
      <c r="G65" s="1"/>
      <c r="H65" s="7"/>
      <c r="I65" s="7"/>
      <c r="J65" s="1"/>
      <c r="K65" s="1"/>
      <c r="L65" s="1"/>
    </row>
    <row r="66" spans="1:12" s="5" customFormat="1" ht="57.6" customHeight="1" thickBot="1" x14ac:dyDescent="0.3">
      <c r="A66" s="4"/>
      <c r="B66" s="62"/>
      <c r="D66"/>
      <c r="E66"/>
      <c r="G66" s="1"/>
      <c r="H66" s="7"/>
      <c r="I66" s="7"/>
      <c r="J66" s="1"/>
      <c r="K66" s="1"/>
      <c r="L66" s="1"/>
    </row>
    <row r="67" spans="1:12" s="5" customFormat="1" ht="57.6" customHeight="1" thickBot="1" x14ac:dyDescent="0.3">
      <c r="A67" s="4"/>
      <c r="B67" s="62"/>
      <c r="D67"/>
      <c r="E67"/>
      <c r="G67" s="1"/>
      <c r="H67" s="7"/>
      <c r="I67" s="7"/>
      <c r="J67" s="1"/>
      <c r="K67" s="1"/>
      <c r="L67" s="1"/>
    </row>
    <row r="68" spans="1:12" s="5" customFormat="1" ht="57.6" customHeight="1" thickBot="1" x14ac:dyDescent="0.3">
      <c r="A68" s="4"/>
      <c r="B68" s="62"/>
      <c r="D68"/>
      <c r="E68"/>
      <c r="G68" s="1"/>
      <c r="H68" s="7"/>
      <c r="I68" s="7"/>
      <c r="J68" s="1"/>
      <c r="K68" s="1"/>
      <c r="L68" s="1"/>
    </row>
    <row r="69" spans="1:12" s="5" customFormat="1" ht="57.6" customHeight="1" thickBot="1" x14ac:dyDescent="0.3">
      <c r="A69" s="4"/>
      <c r="B69" s="62"/>
      <c r="D69"/>
      <c r="E69"/>
      <c r="G69" s="1"/>
      <c r="H69" s="7"/>
      <c r="I69" s="7"/>
      <c r="J69" s="1"/>
      <c r="K69" s="1"/>
      <c r="L69" s="1"/>
    </row>
    <row r="70" spans="1:12" s="5" customFormat="1" ht="57.6" customHeight="1" thickBot="1" x14ac:dyDescent="0.3">
      <c r="A70" s="4"/>
      <c r="B70" s="62"/>
      <c r="D70"/>
      <c r="E70"/>
      <c r="G70" s="1"/>
      <c r="H70" s="7"/>
      <c r="I70" s="7"/>
      <c r="J70" s="1"/>
      <c r="K70" s="1"/>
      <c r="L70" s="1"/>
    </row>
    <row r="71" spans="1:12" s="5" customFormat="1" ht="57.6" customHeight="1" thickBot="1" x14ac:dyDescent="0.3">
      <c r="A71" s="4"/>
      <c r="B71" s="62"/>
      <c r="D71"/>
      <c r="E71"/>
      <c r="G71" s="1"/>
      <c r="H71" s="7"/>
      <c r="I71" s="7"/>
      <c r="J71" s="1"/>
      <c r="K71" s="1"/>
      <c r="L71" s="1"/>
    </row>
    <row r="72" spans="1:12" s="5" customFormat="1" ht="57.6" customHeight="1" thickBot="1" x14ac:dyDescent="0.3">
      <c r="A72" s="4"/>
      <c r="B72" s="62"/>
      <c r="D72"/>
      <c r="E72"/>
      <c r="G72" s="1"/>
      <c r="H72" s="7"/>
      <c r="I72" s="7"/>
      <c r="J72" s="1"/>
      <c r="K72" s="1"/>
      <c r="L72" s="1"/>
    </row>
    <row r="73" spans="1:12" s="5" customFormat="1" ht="57.6" customHeight="1" thickBot="1" x14ac:dyDescent="0.3">
      <c r="A73" s="4"/>
      <c r="B73" s="62"/>
      <c r="D73"/>
      <c r="E73"/>
      <c r="G73" s="1"/>
      <c r="H73" s="7"/>
      <c r="I73" s="7"/>
      <c r="J73" s="1"/>
      <c r="K73" s="1"/>
      <c r="L73" s="1"/>
    </row>
    <row r="74" spans="1:12" s="5" customFormat="1" ht="57.6" customHeight="1" thickBot="1" x14ac:dyDescent="0.3">
      <c r="A74" s="4"/>
      <c r="B74" s="62"/>
      <c r="D74"/>
      <c r="E74"/>
      <c r="G74" s="1"/>
      <c r="H74" s="7"/>
      <c r="I74" s="7"/>
      <c r="J74" s="1"/>
      <c r="K74" s="1"/>
      <c r="L74" s="1"/>
    </row>
    <row r="75" spans="1:12" s="5" customFormat="1" ht="57.6" customHeight="1" thickBot="1" x14ac:dyDescent="0.3">
      <c r="A75" s="4"/>
      <c r="B75" s="62"/>
      <c r="D75"/>
      <c r="E75"/>
      <c r="G75" s="1"/>
      <c r="H75" s="7"/>
      <c r="I75" s="7"/>
      <c r="J75" s="1"/>
      <c r="K75" s="1"/>
      <c r="L75" s="1"/>
    </row>
    <row r="76" spans="1:12" s="5" customFormat="1" ht="57.6" customHeight="1" thickBot="1" x14ac:dyDescent="0.3">
      <c r="A76" s="4"/>
      <c r="B76" s="62"/>
      <c r="D76"/>
      <c r="E76"/>
      <c r="G76" s="1"/>
      <c r="H76" s="7"/>
      <c r="I76" s="7"/>
      <c r="J76" s="1"/>
      <c r="K76" s="1"/>
      <c r="L76" s="1"/>
    </row>
    <row r="77" spans="1:12" s="5" customFormat="1" ht="57.6" customHeight="1" thickBot="1" x14ac:dyDescent="0.3">
      <c r="A77" s="4"/>
      <c r="B77" s="62"/>
      <c r="D77"/>
      <c r="E77"/>
      <c r="G77" s="1"/>
      <c r="H77" s="7"/>
      <c r="I77" s="7"/>
      <c r="J77" s="1"/>
      <c r="K77" s="1"/>
      <c r="L77" s="1"/>
    </row>
    <row r="78" spans="1:12" s="5" customFormat="1" ht="57.6" customHeight="1" thickBot="1" x14ac:dyDescent="0.3">
      <c r="A78" s="4"/>
      <c r="B78" s="62"/>
      <c r="D78"/>
      <c r="E78"/>
      <c r="G78" s="1"/>
      <c r="H78" s="7"/>
      <c r="I78" s="7"/>
      <c r="J78" s="1"/>
      <c r="K78" s="1"/>
      <c r="L78" s="1"/>
    </row>
    <row r="79" spans="1:12" s="5" customFormat="1" ht="57.6" customHeight="1" thickBot="1" x14ac:dyDescent="0.3">
      <c r="A79" s="4"/>
      <c r="B79" s="62"/>
      <c r="D79"/>
      <c r="E79"/>
      <c r="G79" s="1"/>
      <c r="H79" s="7"/>
      <c r="I79" s="7"/>
      <c r="J79" s="1"/>
      <c r="K79" s="1"/>
      <c r="L79" s="1"/>
    </row>
    <row r="80" spans="1:12" s="5" customFormat="1" ht="57.6" customHeight="1" thickBot="1" x14ac:dyDescent="0.3">
      <c r="A80" s="4"/>
      <c r="B80" s="62"/>
      <c r="D80"/>
      <c r="E80"/>
      <c r="G80" s="1"/>
      <c r="H80" s="7"/>
      <c r="I80" s="7"/>
      <c r="J80" s="1"/>
      <c r="K80" s="1"/>
      <c r="L80" s="1"/>
    </row>
    <row r="81" spans="1:12" s="5" customFormat="1" ht="57.6" customHeight="1" thickBot="1" x14ac:dyDescent="0.3">
      <c r="A81" s="4"/>
      <c r="B81" s="62"/>
      <c r="D81"/>
      <c r="E81"/>
      <c r="G81" s="1"/>
      <c r="H81" s="7"/>
      <c r="I81" s="7"/>
      <c r="J81" s="1"/>
      <c r="K81" s="1"/>
      <c r="L81" s="1"/>
    </row>
    <row r="82" spans="1:12" s="5" customFormat="1" ht="57.6" customHeight="1" thickBot="1" x14ac:dyDescent="0.3">
      <c r="A82" s="4"/>
      <c r="B82" s="62"/>
      <c r="D82"/>
      <c r="E82"/>
      <c r="G82" s="1"/>
      <c r="H82" s="7"/>
      <c r="I82" s="7"/>
      <c r="J82" s="1"/>
      <c r="K82" s="1"/>
      <c r="L82" s="1"/>
    </row>
    <row r="83" spans="1:12" s="5" customFormat="1" ht="57.6" customHeight="1" thickBot="1" x14ac:dyDescent="0.3">
      <c r="A83" s="4"/>
      <c r="B83" s="62"/>
      <c r="D83"/>
      <c r="E83"/>
      <c r="G83" s="1"/>
      <c r="H83" s="7"/>
      <c r="I83" s="7"/>
      <c r="J83" s="1"/>
      <c r="K83" s="1"/>
      <c r="L83" s="1"/>
    </row>
    <row r="84" spans="1:12" s="5" customFormat="1" ht="57.6" customHeight="1" thickBot="1" x14ac:dyDescent="0.3">
      <c r="A84" s="4"/>
      <c r="B84" s="62"/>
      <c r="D84"/>
      <c r="E84"/>
      <c r="G84" s="1"/>
      <c r="H84" s="7"/>
      <c r="I84" s="7"/>
      <c r="J84" s="1"/>
      <c r="K84" s="1"/>
      <c r="L84" s="1"/>
    </row>
    <row r="85" spans="1:12" s="5" customFormat="1" ht="57.6" customHeight="1" thickBot="1" x14ac:dyDescent="0.3">
      <c r="A85" s="4"/>
      <c r="B85" s="62"/>
      <c r="D85"/>
      <c r="E85"/>
      <c r="G85" s="1"/>
      <c r="H85" s="7"/>
      <c r="I85" s="7"/>
      <c r="J85" s="1"/>
      <c r="K85" s="1"/>
      <c r="L85" s="1"/>
    </row>
    <row r="86" spans="1:12" s="5" customFormat="1" ht="57.6" customHeight="1" thickBot="1" x14ac:dyDescent="0.3">
      <c r="A86" s="4"/>
      <c r="B86" s="62"/>
      <c r="D86"/>
      <c r="E86"/>
      <c r="G86" s="1"/>
      <c r="H86" s="7"/>
      <c r="I86" s="7"/>
      <c r="J86" s="1"/>
      <c r="K86" s="1"/>
      <c r="L86" s="1"/>
    </row>
    <row r="87" spans="1:12" s="5" customFormat="1" ht="57.6" customHeight="1" thickBot="1" x14ac:dyDescent="0.3">
      <c r="A87" s="4"/>
      <c r="B87" s="62"/>
      <c r="D87"/>
      <c r="E87"/>
      <c r="G87" s="1"/>
      <c r="H87" s="7"/>
      <c r="I87" s="7"/>
      <c r="J87" s="1"/>
      <c r="K87" s="1"/>
      <c r="L87" s="1"/>
    </row>
    <row r="88" spans="1:12" s="5" customFormat="1" ht="57.6" customHeight="1" thickBot="1" x14ac:dyDescent="0.3">
      <c r="A88" s="4"/>
      <c r="B88" s="62"/>
      <c r="D88"/>
      <c r="E88"/>
      <c r="G88" s="1"/>
      <c r="H88" s="7"/>
      <c r="I88" s="7"/>
      <c r="J88" s="1"/>
      <c r="K88" s="1"/>
      <c r="L88" s="1"/>
    </row>
    <row r="89" spans="1:12" ht="57.6" customHeight="1" thickBot="1" x14ac:dyDescent="0.3">
      <c r="B89" s="62"/>
    </row>
    <row r="90" spans="1:12" ht="57.6" customHeight="1" thickBot="1" x14ac:dyDescent="0.3">
      <c r="B90" s="62"/>
    </row>
    <row r="91" spans="1:12" ht="57.6" customHeight="1" thickBot="1" x14ac:dyDescent="0.3">
      <c r="B91" s="62"/>
    </row>
    <row r="92" spans="1:12" ht="57.6" customHeight="1" thickBot="1" x14ac:dyDescent="0.3">
      <c r="B92" s="62"/>
    </row>
    <row r="93" spans="1:12" ht="57.6" customHeight="1" thickBot="1" x14ac:dyDescent="0.3">
      <c r="B93" s="62"/>
    </row>
    <row r="94" spans="1:12" ht="57.6" customHeight="1" thickBot="1" x14ac:dyDescent="0.3">
      <c r="B94" s="62"/>
    </row>
    <row r="95" spans="1:12" ht="57.6" customHeight="1" thickBot="1" x14ac:dyDescent="0.3">
      <c r="B95" s="62"/>
    </row>
    <row r="96" spans="1:12" ht="57.6" customHeight="1" thickBot="1" x14ac:dyDescent="0.3">
      <c r="B96" s="62"/>
    </row>
    <row r="97" spans="2:2" ht="57.6" customHeight="1" thickBot="1" x14ac:dyDescent="0.3">
      <c r="B97" s="62"/>
    </row>
    <row r="98" spans="2:2" ht="57.6" customHeight="1" thickBot="1" x14ac:dyDescent="0.3">
      <c r="B98" s="62"/>
    </row>
    <row r="99" spans="2:2" ht="57.6" customHeight="1" thickBot="1" x14ac:dyDescent="0.3">
      <c r="B99" s="62"/>
    </row>
    <row r="100" spans="2:2" ht="57.6" customHeight="1" thickBot="1" x14ac:dyDescent="0.3">
      <c r="B100" s="62"/>
    </row>
    <row r="101" spans="2:2" ht="57.6" customHeight="1" thickBot="1" x14ac:dyDescent="0.3">
      <c r="B101" s="62"/>
    </row>
    <row r="102" spans="2:2" ht="57.6" customHeight="1" thickBot="1" x14ac:dyDescent="0.3">
      <c r="B102" s="62"/>
    </row>
    <row r="103" spans="2:2" ht="57.6" customHeight="1" thickBot="1" x14ac:dyDescent="0.3">
      <c r="B103" s="62"/>
    </row>
    <row r="104" spans="2:2" ht="57.6" customHeight="1" thickBot="1" x14ac:dyDescent="0.3">
      <c r="B104" s="62"/>
    </row>
    <row r="105" spans="2:2" ht="57.6" customHeight="1" thickBot="1" x14ac:dyDescent="0.3">
      <c r="B105" s="62"/>
    </row>
    <row r="106" spans="2:2" ht="57.6" customHeight="1" thickBot="1" x14ac:dyDescent="0.3">
      <c r="B106" s="62"/>
    </row>
    <row r="107" spans="2:2" ht="57.6" customHeight="1" thickBot="1" x14ac:dyDescent="0.3">
      <c r="B107" s="62"/>
    </row>
    <row r="108" spans="2:2" ht="57.6" customHeight="1" thickBot="1" x14ac:dyDescent="0.3">
      <c r="B108" s="62"/>
    </row>
    <row r="109" spans="2:2" ht="57.6" customHeight="1" thickBot="1" x14ac:dyDescent="0.3">
      <c r="B109" s="62"/>
    </row>
    <row r="110" spans="2:2" ht="57.6" customHeight="1" thickBot="1" x14ac:dyDescent="0.3">
      <c r="B110" s="62"/>
    </row>
    <row r="111" spans="2:2" ht="57.6" customHeight="1" thickBot="1" x14ac:dyDescent="0.3">
      <c r="B111" s="62"/>
    </row>
    <row r="112" spans="2:2" ht="57.6" customHeight="1" thickBot="1" x14ac:dyDescent="0.3">
      <c r="B112" s="62"/>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sheetData>
  <sheetProtection algorithmName="SHA-512" hashValue="aAN5ItB8FcSbc7t8fScDwpGsALHl2bwDk5dFErQ1guoi/TO7ucXLIJGZpiO9vLXuxV1EGJkFyLPSXcjn34Dl4g==" saltValue="y3qmRjQ1lcEe4NytsYpO/Q==" spinCount="100000" sheet="1" autoFilter="0"/>
  <mergeCells count="5">
    <mergeCell ref="B1:L1"/>
    <mergeCell ref="B7:D7"/>
    <mergeCell ref="B8:D8"/>
    <mergeCell ref="B3:G5"/>
    <mergeCell ref="H3:L8"/>
  </mergeCells>
  <conditionalFormatting sqref="E7">
    <cfRule type="cellIs" dxfId="49" priority="5" operator="equal">
      <formula>1</formula>
    </cfRule>
  </conditionalFormatting>
  <conditionalFormatting sqref="E8">
    <cfRule type="cellIs" dxfId="48" priority="6" operator="greaterThanOrEqual">
      <formula>0.25</formula>
    </cfRule>
  </conditionalFormatting>
  <conditionalFormatting sqref="F8">
    <cfRule type="cellIs" dxfId="47" priority="13" operator="equal">
      <formula>1</formula>
    </cfRule>
  </conditionalFormatting>
  <conditionalFormatting sqref="G13:G49">
    <cfRule type="containsText" dxfId="46" priority="1" operator="containsText" text="N/A">
      <formula>NOT(ISERROR(SEARCH("N/A",G13)))</formula>
    </cfRule>
    <cfRule type="containsText" dxfId="45" priority="2" operator="containsText" text="NO">
      <formula>NOT(ISERROR(SEARCH("NO",G13)))</formula>
    </cfRule>
    <cfRule type="containsText" dxfId="44" priority="3" operator="containsText" text="PARTIAL">
      <formula>NOT(ISERROR(SEARCH("PARTIAL",G13)))</formula>
    </cfRule>
    <cfRule type="containsText" dxfId="43" priority="4" operator="containsText" text="YES">
      <formula>NOT(ISERROR(SEARCH("YES",G13)))</formula>
    </cfRule>
  </conditionalFormatting>
  <conditionalFormatting sqref="I13:L49">
    <cfRule type="expression" dxfId="42" priority="11">
      <formula>$G13="N/A"</formula>
    </cfRule>
    <cfRule type="expression" dxfId="41" priority="12">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1F24288A-CA14-4559-8041-83AE689132AB}">
          <x14:formula1>
            <xm:f>SheetData!$A$21:$A$24</xm:f>
          </x14:formula1>
          <xm:sqref>G15:G49</xm:sqref>
        </x14:dataValidation>
        <x14:dataValidation type="list" allowBlank="1" showInputMessage="1" showErrorMessage="1" xr:uid="{5D180FB3-E39D-4266-A9A0-2B420D5A7E70}">
          <x14:formula1>
            <xm:f>SheetData!$B$24:$B$26</xm:f>
          </x14:formula1>
          <xm:sqref>G13:G14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8F9AE-3DD9-44E3-A38A-FF635A5E86A7}">
  <sheetPr>
    <tabColor theme="2" tint="-0.499984740745262"/>
    <pageSetUpPr fitToPage="1"/>
  </sheetPr>
  <dimension ref="A1:L250"/>
  <sheetViews>
    <sheetView showGridLines="0" showWhiteSpace="0" zoomScale="70" zoomScaleNormal="70" zoomScalePageLayoutView="80" workbookViewId="0"/>
  </sheetViews>
  <sheetFormatPr defaultRowHeight="15" x14ac:dyDescent="0.25"/>
  <cols>
    <col min="1" max="1" width="4" customWidth="1"/>
    <col min="2" max="2" width="15.5546875" style="61"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6" customFormat="1" ht="44.65" customHeight="1" x14ac:dyDescent="0.25">
      <c r="B1" s="140" t="s">
        <v>243</v>
      </c>
      <c r="C1" s="140"/>
      <c r="D1" s="140"/>
      <c r="E1" s="140"/>
      <c r="F1" s="140"/>
      <c r="G1" s="140"/>
      <c r="H1" s="140"/>
      <c r="I1" s="140"/>
      <c r="J1" s="140"/>
      <c r="K1" s="140"/>
      <c r="L1" s="140"/>
    </row>
    <row r="2" spans="2:12" s="3" customFormat="1" ht="8.25" customHeight="1" x14ac:dyDescent="0.4">
      <c r="B2" s="23"/>
      <c r="C2" s="23"/>
      <c r="D2" s="23"/>
      <c r="E2" s="23"/>
      <c r="F2" s="84"/>
      <c r="G2" s="24"/>
      <c r="H2" s="25"/>
      <c r="I2" s="25"/>
      <c r="J2" s="24"/>
      <c r="K2" s="26"/>
      <c r="L2" s="24"/>
    </row>
    <row r="3" spans="2:12" s="72" customFormat="1" ht="68.099999999999994" customHeight="1" x14ac:dyDescent="0.25">
      <c r="B3" s="147" t="s">
        <v>269</v>
      </c>
      <c r="C3" s="147"/>
      <c r="D3" s="147"/>
      <c r="E3" s="147"/>
      <c r="F3" s="147"/>
      <c r="G3" s="147"/>
      <c r="H3" s="171" t="s">
        <v>274</v>
      </c>
      <c r="I3" s="171"/>
      <c r="J3" s="171"/>
      <c r="K3" s="171"/>
      <c r="L3" s="171"/>
    </row>
    <row r="4" spans="2:12" s="72" customFormat="1" ht="68.099999999999994" customHeight="1" x14ac:dyDescent="0.25">
      <c r="B4" s="147"/>
      <c r="C4" s="147"/>
      <c r="D4" s="147"/>
      <c r="E4" s="147"/>
      <c r="F4" s="147"/>
      <c r="G4" s="147"/>
      <c r="H4" s="171"/>
      <c r="I4" s="171"/>
      <c r="J4" s="171"/>
      <c r="K4" s="171"/>
      <c r="L4" s="171"/>
    </row>
    <row r="5" spans="2:12" s="72" customFormat="1" ht="63.95" customHeight="1" x14ac:dyDescent="0.25">
      <c r="B5" s="147"/>
      <c r="C5" s="147"/>
      <c r="D5" s="147"/>
      <c r="E5" s="147"/>
      <c r="F5" s="147"/>
      <c r="G5" s="147"/>
      <c r="H5" s="171"/>
      <c r="I5" s="171"/>
      <c r="J5" s="171"/>
      <c r="K5" s="171"/>
      <c r="L5" s="171"/>
    </row>
    <row r="6" spans="2:12" s="86" customFormat="1" ht="33.6" customHeight="1" x14ac:dyDescent="0.25">
      <c r="B6" s="87" t="s">
        <v>241</v>
      </c>
      <c r="C6" s="38"/>
      <c r="D6" s="38"/>
      <c r="E6" s="38"/>
      <c r="F6" s="38"/>
      <c r="G6" s="38"/>
      <c r="H6" s="171"/>
      <c r="I6" s="171"/>
      <c r="J6" s="171"/>
      <c r="K6" s="171"/>
      <c r="L6" s="171"/>
    </row>
    <row r="7" spans="2:12" s="72" customFormat="1" ht="41.45" customHeight="1" x14ac:dyDescent="0.25">
      <c r="B7" s="170" t="s">
        <v>119</v>
      </c>
      <c r="C7" s="170"/>
      <c r="D7" s="170"/>
      <c r="E7" s="27">
        <f>IFERROR((COUNTIFS($F$13:$F$49,"Minimum",$G$13:$G$49,"Yes")/COUNTIFS($F$13:$F$49,"Minimum",$G$13:$G$49, "&lt;&gt;N/A")),"")</f>
        <v>0</v>
      </c>
      <c r="F7" s="122"/>
      <c r="G7" s="123"/>
      <c r="H7" s="171"/>
      <c r="I7" s="171"/>
      <c r="J7" s="171"/>
      <c r="K7" s="171"/>
      <c r="L7" s="171"/>
    </row>
    <row r="8" spans="2:12" s="3" customFormat="1" ht="41.45" customHeight="1" x14ac:dyDescent="0.25">
      <c r="B8" s="170" t="s">
        <v>120</v>
      </c>
      <c r="C8" s="170"/>
      <c r="D8" s="170"/>
      <c r="E8" s="27">
        <f>IFERROR((COUNTIFS($F$13:$F$49,"Additional",$G$13:$G$49,"Yes")/COUNTIFS($F$13:$F$49,"Additional",$G$13:$G$49, "&lt;&gt;N/A")),"")</f>
        <v>0</v>
      </c>
      <c r="F8" s="85"/>
      <c r="G8" s="28"/>
      <c r="H8" s="171"/>
      <c r="I8" s="171"/>
      <c r="J8" s="171"/>
      <c r="K8" s="171"/>
      <c r="L8" s="171"/>
    </row>
    <row r="9" spans="2:12" x14ac:dyDescent="0.25">
      <c r="B9" s="17"/>
      <c r="C9" s="17"/>
      <c r="D9" s="14"/>
      <c r="E9" s="14"/>
      <c r="F9" s="17"/>
      <c r="G9" s="29"/>
      <c r="H9" s="30"/>
      <c r="I9" s="30"/>
      <c r="J9" s="29"/>
      <c r="K9" s="29"/>
      <c r="L9" s="29"/>
    </row>
    <row r="10" spans="2:12" ht="18.75" x14ac:dyDescent="0.3">
      <c r="B10" s="31" t="s">
        <v>18</v>
      </c>
      <c r="C10" s="32"/>
      <c r="D10" s="32" t="s">
        <v>290</v>
      </c>
      <c r="E10" s="32"/>
      <c r="F10" s="31"/>
      <c r="G10" s="30"/>
      <c r="H10" s="29"/>
      <c r="I10" s="29"/>
      <c r="J10" s="29"/>
      <c r="K10" s="29"/>
      <c r="L10" s="29"/>
    </row>
    <row r="11" spans="2:12" ht="15.75" thickBot="1" x14ac:dyDescent="0.3">
      <c r="B11" s="17"/>
      <c r="C11" s="14"/>
      <c r="D11" s="14"/>
      <c r="E11" s="29"/>
      <c r="F11" s="30"/>
      <c r="G11" s="30"/>
      <c r="H11" s="29"/>
      <c r="I11" s="29"/>
      <c r="J11" s="29"/>
      <c r="K11" s="29"/>
      <c r="L11" s="29"/>
    </row>
    <row r="12" spans="2:12" s="6" customFormat="1" ht="39" customHeight="1" thickBot="1" x14ac:dyDescent="0.3">
      <c r="B12" s="21" t="s">
        <v>94</v>
      </c>
      <c r="C12" s="33"/>
      <c r="D12" s="41" t="s">
        <v>291</v>
      </c>
      <c r="E12" s="42" t="s">
        <v>19</v>
      </c>
      <c r="F12" s="43" t="s">
        <v>20</v>
      </c>
      <c r="G12" s="43" t="s">
        <v>169</v>
      </c>
      <c r="H12" s="44" t="s">
        <v>171</v>
      </c>
      <c r="I12" s="43" t="s">
        <v>187</v>
      </c>
      <c r="J12" s="43" t="s">
        <v>5</v>
      </c>
      <c r="K12" s="43" t="s">
        <v>21</v>
      </c>
      <c r="L12" s="43" t="s">
        <v>22</v>
      </c>
    </row>
    <row r="13" spans="2:12" s="4" customFormat="1" ht="57.6" customHeight="1" thickBot="1" x14ac:dyDescent="0.3">
      <c r="B13" s="62" t="str" cm="1">
        <f t="array" ref="B13">_xlfn._xlws.FILTER('Risk - N loss'!$C$6:$C$105,'Risk - N loss'!$N$6:$N$105="RED","")</f>
        <v/>
      </c>
      <c r="C13" s="13"/>
      <c r="D13" s="63">
        <v>1.5</v>
      </c>
      <c r="E13" s="67" t="s">
        <v>23</v>
      </c>
      <c r="F13" s="73" t="s">
        <v>24</v>
      </c>
      <c r="G13" s="35"/>
      <c r="H13" s="35"/>
      <c r="I13" s="35"/>
      <c r="J13" s="70"/>
      <c r="K13" s="70"/>
      <c r="L13" s="70"/>
    </row>
    <row r="14" spans="2:12" s="4" customFormat="1" ht="57.6" customHeight="1" thickBot="1" x14ac:dyDescent="0.3">
      <c r="B14" s="62"/>
      <c r="C14" s="13"/>
      <c r="D14" s="63">
        <v>1.5</v>
      </c>
      <c r="E14" s="67" t="s">
        <v>110</v>
      </c>
      <c r="F14" s="73" t="s">
        <v>24</v>
      </c>
      <c r="G14" s="35"/>
      <c r="H14" s="35"/>
      <c r="I14" s="35"/>
      <c r="J14" s="70"/>
      <c r="K14" s="70"/>
      <c r="L14" s="70"/>
    </row>
    <row r="15" spans="2:12" s="4" customFormat="1" ht="57.6" customHeight="1" thickBot="1" x14ac:dyDescent="0.3">
      <c r="B15" s="62"/>
      <c r="C15" s="13"/>
      <c r="D15" s="63" t="s">
        <v>26</v>
      </c>
      <c r="E15" s="67" t="s">
        <v>168</v>
      </c>
      <c r="F15" s="73" t="s">
        <v>24</v>
      </c>
      <c r="G15" s="35"/>
      <c r="H15" s="35"/>
      <c r="I15" s="35"/>
      <c r="J15" s="70"/>
      <c r="K15" s="70"/>
      <c r="L15" s="70"/>
    </row>
    <row r="16" spans="2:12" s="4" customFormat="1" ht="57.6" customHeight="1" thickBot="1" x14ac:dyDescent="0.3">
      <c r="B16" s="62"/>
      <c r="C16" s="13"/>
      <c r="D16" s="63" t="s">
        <v>27</v>
      </c>
      <c r="E16" s="67" t="s">
        <v>28</v>
      </c>
      <c r="F16" s="73" t="s">
        <v>24</v>
      </c>
      <c r="G16" s="35"/>
      <c r="H16" s="35"/>
      <c r="I16" s="35"/>
      <c r="J16" s="70"/>
      <c r="K16" s="70"/>
      <c r="L16" s="70"/>
    </row>
    <row r="17" spans="1:12" s="4" customFormat="1" ht="57.6" customHeight="1" thickBot="1" x14ac:dyDescent="0.3">
      <c r="B17" s="62"/>
      <c r="C17" s="13"/>
      <c r="D17" s="63" t="s">
        <v>29</v>
      </c>
      <c r="E17" s="67" t="s">
        <v>30</v>
      </c>
      <c r="F17" s="73" t="s">
        <v>24</v>
      </c>
      <c r="G17" s="35"/>
      <c r="H17" s="35"/>
      <c r="I17" s="35"/>
      <c r="J17" s="70"/>
      <c r="K17" s="70"/>
      <c r="L17" s="70"/>
    </row>
    <row r="18" spans="1:12" s="4" customFormat="1" ht="57.6" customHeight="1" thickBot="1" x14ac:dyDescent="0.3">
      <c r="B18" s="62"/>
      <c r="C18" s="13"/>
      <c r="D18" s="63" t="s">
        <v>31</v>
      </c>
      <c r="E18" s="67" t="s">
        <v>32</v>
      </c>
      <c r="F18" s="73" t="s">
        <v>24</v>
      </c>
      <c r="G18" s="35"/>
      <c r="H18" s="35"/>
      <c r="I18" s="35"/>
      <c r="J18" s="70"/>
      <c r="K18" s="70"/>
      <c r="L18" s="70"/>
    </row>
    <row r="19" spans="1:12" s="4" customFormat="1" ht="57.6" customHeight="1" thickBot="1" x14ac:dyDescent="0.3">
      <c r="B19" s="62"/>
      <c r="C19" s="13"/>
      <c r="D19" s="63" t="s">
        <v>86</v>
      </c>
      <c r="E19" s="67" t="s">
        <v>87</v>
      </c>
      <c r="F19" s="73" t="s">
        <v>24</v>
      </c>
      <c r="G19" s="35"/>
      <c r="H19" s="35"/>
      <c r="I19" s="35"/>
      <c r="J19" s="70"/>
      <c r="K19" s="70"/>
      <c r="L19" s="70"/>
    </row>
    <row r="20" spans="1:12" s="4" customFormat="1" ht="57.6" customHeight="1" thickBot="1" x14ac:dyDescent="0.3">
      <c r="B20" s="62"/>
      <c r="C20" s="13"/>
      <c r="D20" s="63" t="s">
        <v>33</v>
      </c>
      <c r="E20" s="67" t="s">
        <v>34</v>
      </c>
      <c r="F20" s="73" t="s">
        <v>24</v>
      </c>
      <c r="G20" s="35"/>
      <c r="H20" s="45"/>
      <c r="I20" s="45"/>
      <c r="J20" s="121"/>
      <c r="K20" s="121"/>
      <c r="L20" s="121"/>
    </row>
    <row r="21" spans="1:12" s="4" customFormat="1" ht="57.6" customHeight="1" thickBot="1" x14ac:dyDescent="0.3">
      <c r="B21" s="62"/>
      <c r="C21" s="13"/>
      <c r="D21" s="130" t="s">
        <v>139</v>
      </c>
      <c r="E21" s="131" t="s">
        <v>50</v>
      </c>
      <c r="F21" s="132" t="s">
        <v>24</v>
      </c>
      <c r="G21" s="35"/>
      <c r="H21" s="35"/>
      <c r="I21" s="35"/>
      <c r="J21" s="70"/>
      <c r="K21" s="70"/>
      <c r="L21" s="70"/>
    </row>
    <row r="22" spans="1:12" s="4" customFormat="1" ht="57.6" customHeight="1" thickBot="1" x14ac:dyDescent="0.3">
      <c r="B22" s="62"/>
      <c r="C22" s="13"/>
      <c r="D22" s="65" t="s">
        <v>49</v>
      </c>
      <c r="E22" s="67" t="s">
        <v>121</v>
      </c>
      <c r="F22" s="73" t="s">
        <v>24</v>
      </c>
      <c r="G22" s="35"/>
      <c r="H22" s="45"/>
      <c r="I22" s="45"/>
      <c r="J22" s="121"/>
      <c r="K22" s="121"/>
      <c r="L22" s="121"/>
    </row>
    <row r="23" spans="1:12" s="4" customFormat="1" ht="57.6" customHeight="1" thickBot="1" x14ac:dyDescent="0.3">
      <c r="B23" s="62"/>
      <c r="C23" s="13"/>
      <c r="D23" s="63" t="s">
        <v>111</v>
      </c>
      <c r="E23" s="67" t="s">
        <v>122</v>
      </c>
      <c r="F23" s="73" t="s">
        <v>24</v>
      </c>
      <c r="G23" s="35"/>
      <c r="H23" s="45"/>
      <c r="I23" s="45"/>
      <c r="J23" s="121"/>
      <c r="K23" s="121"/>
      <c r="L23" s="121"/>
    </row>
    <row r="24" spans="1:12" s="4" customFormat="1" ht="57.6" customHeight="1" thickBot="1" x14ac:dyDescent="0.3">
      <c r="B24" s="62"/>
      <c r="C24" s="13"/>
      <c r="D24" s="63" t="s">
        <v>57</v>
      </c>
      <c r="E24" s="67" t="s">
        <v>58</v>
      </c>
      <c r="F24" s="73" t="s">
        <v>24</v>
      </c>
      <c r="G24" s="35"/>
      <c r="H24" s="45"/>
      <c r="I24" s="45"/>
      <c r="J24" s="121"/>
      <c r="K24" s="121"/>
      <c r="L24" s="121"/>
    </row>
    <row r="25" spans="1:12" s="4" customFormat="1" ht="57.6" customHeight="1" thickBot="1" x14ac:dyDescent="0.3">
      <c r="B25" s="62"/>
      <c r="C25" s="13"/>
      <c r="D25" s="63" t="s">
        <v>36</v>
      </c>
      <c r="E25" s="67" t="s">
        <v>37</v>
      </c>
      <c r="F25" s="73" t="s">
        <v>24</v>
      </c>
      <c r="G25" s="35"/>
      <c r="H25" s="45"/>
      <c r="I25" s="45"/>
      <c r="J25" s="121"/>
      <c r="K25" s="121"/>
      <c r="L25" s="121"/>
    </row>
    <row r="26" spans="1:12" ht="57.6" customHeight="1" thickBot="1" x14ac:dyDescent="0.3">
      <c r="A26" s="4"/>
      <c r="B26" s="62"/>
      <c r="D26" s="63" t="s">
        <v>67</v>
      </c>
      <c r="E26" s="67" t="s">
        <v>68</v>
      </c>
      <c r="F26" s="73" t="s">
        <v>24</v>
      </c>
      <c r="G26" s="35"/>
      <c r="H26" s="45"/>
      <c r="I26" s="45"/>
      <c r="J26" s="121"/>
      <c r="K26" s="121"/>
      <c r="L26" s="121"/>
    </row>
    <row r="27" spans="1:12" ht="57.6" customHeight="1" thickBot="1" x14ac:dyDescent="0.3">
      <c r="A27" s="4"/>
      <c r="B27" s="62"/>
      <c r="D27" s="63" t="s">
        <v>166</v>
      </c>
      <c r="E27" s="67" t="s">
        <v>167</v>
      </c>
      <c r="F27" s="73" t="s">
        <v>24</v>
      </c>
      <c r="G27" s="35"/>
      <c r="H27" s="45"/>
      <c r="I27" s="45"/>
      <c r="J27" s="121"/>
      <c r="K27" s="121"/>
      <c r="L27" s="121"/>
    </row>
    <row r="28" spans="1:12" ht="57.6" customHeight="1" thickBot="1" x14ac:dyDescent="0.3">
      <c r="A28" s="4"/>
      <c r="B28" s="62"/>
      <c r="D28" s="130" t="s">
        <v>38</v>
      </c>
      <c r="E28" s="131" t="s">
        <v>39</v>
      </c>
      <c r="F28" s="132" t="s">
        <v>24</v>
      </c>
      <c r="G28" s="35"/>
      <c r="H28" s="45"/>
      <c r="I28" s="45"/>
      <c r="J28" s="121"/>
      <c r="K28" s="121"/>
      <c r="L28" s="121"/>
    </row>
    <row r="29" spans="1:12" ht="57.6" customHeight="1" thickBot="1" x14ac:dyDescent="0.3">
      <c r="A29" s="4"/>
      <c r="B29" s="62"/>
      <c r="D29" s="130" t="s">
        <v>77</v>
      </c>
      <c r="E29" s="131" t="s">
        <v>78</v>
      </c>
      <c r="F29" s="132" t="s">
        <v>24</v>
      </c>
      <c r="G29" s="35"/>
      <c r="H29" s="45"/>
      <c r="I29" s="45"/>
      <c r="J29" s="121"/>
      <c r="K29" s="121"/>
      <c r="L29" s="121"/>
    </row>
    <row r="30" spans="1:12" ht="57.6" customHeight="1" thickBot="1" x14ac:dyDescent="0.3">
      <c r="A30" s="4"/>
      <c r="B30" s="62"/>
      <c r="D30" s="130" t="s">
        <v>61</v>
      </c>
      <c r="E30" s="131" t="s">
        <v>62</v>
      </c>
      <c r="F30" s="132" t="s">
        <v>24</v>
      </c>
      <c r="G30" s="35"/>
      <c r="H30" s="45"/>
      <c r="I30" s="45"/>
      <c r="J30" s="121"/>
      <c r="K30" s="121"/>
      <c r="L30" s="121"/>
    </row>
    <row r="31" spans="1:12" ht="57.6" customHeight="1" thickBot="1" x14ac:dyDescent="0.3">
      <c r="A31" s="4"/>
      <c r="B31" s="62"/>
      <c r="D31" s="130" t="s">
        <v>79</v>
      </c>
      <c r="E31" s="131" t="s">
        <v>80</v>
      </c>
      <c r="F31" s="132" t="s">
        <v>24</v>
      </c>
      <c r="G31" s="35"/>
      <c r="H31" s="45"/>
      <c r="I31" s="45"/>
      <c r="J31" s="121"/>
      <c r="K31" s="121"/>
      <c r="L31" s="121"/>
    </row>
    <row r="32" spans="1:12" ht="57.6" customHeight="1" thickBot="1" x14ac:dyDescent="0.3">
      <c r="A32" s="4"/>
      <c r="B32" s="62"/>
      <c r="D32" s="130" t="s">
        <v>35</v>
      </c>
      <c r="E32" s="131" t="s">
        <v>123</v>
      </c>
      <c r="F32" s="132" t="s">
        <v>24</v>
      </c>
      <c r="G32" s="35"/>
      <c r="H32" s="45"/>
      <c r="I32" s="45"/>
      <c r="J32" s="121"/>
      <c r="K32" s="121"/>
      <c r="L32" s="121"/>
    </row>
    <row r="33" spans="1:12" ht="57.6" customHeight="1" thickBot="1" x14ac:dyDescent="0.3">
      <c r="A33" s="4"/>
      <c r="B33" s="62"/>
      <c r="D33" s="130" t="s">
        <v>53</v>
      </c>
      <c r="E33" s="131" t="s">
        <v>124</v>
      </c>
      <c r="F33" s="132" t="s">
        <v>24</v>
      </c>
      <c r="G33" s="35"/>
      <c r="H33" s="45"/>
      <c r="I33" s="45"/>
      <c r="J33" s="121"/>
      <c r="K33" s="121"/>
      <c r="L33" s="121"/>
    </row>
    <row r="34" spans="1:12" ht="57.6" customHeight="1" thickBot="1" x14ac:dyDescent="0.3">
      <c r="A34" s="4"/>
      <c r="B34" s="62"/>
      <c r="D34" s="130" t="s">
        <v>65</v>
      </c>
      <c r="E34" s="131" t="s">
        <v>66</v>
      </c>
      <c r="F34" s="132" t="s">
        <v>24</v>
      </c>
      <c r="G34" s="35"/>
      <c r="H34" s="45"/>
      <c r="I34" s="45"/>
      <c r="J34" s="121"/>
      <c r="K34" s="121"/>
      <c r="L34" s="121"/>
    </row>
    <row r="35" spans="1:12" ht="57.6" customHeight="1" thickBot="1" x14ac:dyDescent="0.3">
      <c r="A35" s="4"/>
      <c r="B35" s="62"/>
      <c r="D35" s="64" t="s">
        <v>43</v>
      </c>
      <c r="E35" s="68" t="s">
        <v>44</v>
      </c>
      <c r="F35" s="74" t="s">
        <v>42</v>
      </c>
      <c r="G35" s="35"/>
      <c r="H35" s="45"/>
      <c r="I35" s="45"/>
      <c r="J35" s="121"/>
      <c r="K35" s="121"/>
      <c r="L35" s="121"/>
    </row>
    <row r="36" spans="1:12" ht="57.6" customHeight="1" thickBot="1" x14ac:dyDescent="0.3">
      <c r="A36" s="4"/>
      <c r="B36" s="62"/>
      <c r="D36" s="64" t="s">
        <v>45</v>
      </c>
      <c r="E36" s="68" t="s">
        <v>46</v>
      </c>
      <c r="F36" s="74" t="s">
        <v>42</v>
      </c>
      <c r="G36" s="35"/>
      <c r="H36" s="45"/>
      <c r="I36" s="45"/>
      <c r="J36" s="121"/>
      <c r="K36" s="121"/>
      <c r="L36" s="121"/>
    </row>
    <row r="37" spans="1:12" ht="57.6" customHeight="1" thickBot="1" x14ac:dyDescent="0.3">
      <c r="A37" s="4"/>
      <c r="B37" s="62"/>
      <c r="D37" s="64" t="s">
        <v>47</v>
      </c>
      <c r="E37" s="68" t="s">
        <v>48</v>
      </c>
      <c r="F37" s="74" t="s">
        <v>42</v>
      </c>
      <c r="G37" s="35"/>
      <c r="H37" s="45"/>
      <c r="I37" s="45"/>
      <c r="J37" s="121"/>
      <c r="K37" s="121"/>
      <c r="L37" s="121"/>
    </row>
    <row r="38" spans="1:12" ht="57.6" customHeight="1" thickBot="1" x14ac:dyDescent="0.3">
      <c r="A38" s="4"/>
      <c r="B38" s="62"/>
      <c r="D38" s="64" t="s">
        <v>40</v>
      </c>
      <c r="E38" s="68" t="s">
        <v>41</v>
      </c>
      <c r="F38" s="74" t="s">
        <v>42</v>
      </c>
      <c r="G38" s="35"/>
      <c r="H38" s="45"/>
      <c r="I38" s="45"/>
      <c r="J38" s="121"/>
      <c r="K38" s="121"/>
      <c r="L38" s="121"/>
    </row>
    <row r="39" spans="1:12" ht="57.6" customHeight="1" thickBot="1" x14ac:dyDescent="0.3">
      <c r="A39" s="4"/>
      <c r="B39" s="62"/>
      <c r="D39" s="64" t="s">
        <v>51</v>
      </c>
      <c r="E39" s="68" t="s">
        <v>52</v>
      </c>
      <c r="F39" s="74" t="s">
        <v>42</v>
      </c>
      <c r="G39" s="35"/>
      <c r="H39" s="45"/>
      <c r="I39" s="45"/>
      <c r="J39" s="121"/>
      <c r="K39" s="121"/>
      <c r="L39" s="121"/>
    </row>
    <row r="40" spans="1:12" ht="57.6" customHeight="1" thickBot="1" x14ac:dyDescent="0.3">
      <c r="A40" s="4"/>
      <c r="B40" s="62"/>
      <c r="D40" s="64" t="s">
        <v>54</v>
      </c>
      <c r="E40" s="68" t="s">
        <v>112</v>
      </c>
      <c r="F40" s="74" t="s">
        <v>42</v>
      </c>
      <c r="G40" s="35"/>
      <c r="H40" s="45"/>
      <c r="I40" s="45"/>
      <c r="J40" s="121"/>
      <c r="K40" s="121"/>
      <c r="L40" s="121"/>
    </row>
    <row r="41" spans="1:12" s="5" customFormat="1" ht="57.6" customHeight="1" thickBot="1" x14ac:dyDescent="0.3">
      <c r="A41" s="4"/>
      <c r="B41" s="62"/>
      <c r="D41" s="64" t="s">
        <v>55</v>
      </c>
      <c r="E41" s="68" t="s">
        <v>56</v>
      </c>
      <c r="F41" s="74" t="s">
        <v>42</v>
      </c>
      <c r="G41" s="35"/>
      <c r="H41" s="45"/>
      <c r="I41" s="45"/>
      <c r="J41" s="121"/>
      <c r="K41" s="121"/>
      <c r="L41" s="121"/>
    </row>
    <row r="42" spans="1:12" s="5" customFormat="1" ht="57.6" customHeight="1" thickBot="1" x14ac:dyDescent="0.3">
      <c r="A42" s="4"/>
      <c r="B42" s="62"/>
      <c r="D42" s="64" t="s">
        <v>59</v>
      </c>
      <c r="E42" s="68" t="s">
        <v>60</v>
      </c>
      <c r="F42" s="74" t="s">
        <v>42</v>
      </c>
      <c r="G42" s="35"/>
      <c r="H42" s="45"/>
      <c r="I42" s="45"/>
      <c r="J42" s="121"/>
      <c r="K42" s="121"/>
      <c r="L42" s="121"/>
    </row>
    <row r="43" spans="1:12" s="5" customFormat="1" ht="57.6" customHeight="1" thickBot="1" x14ac:dyDescent="0.3">
      <c r="A43" s="4"/>
      <c r="B43" s="62"/>
      <c r="D43" s="64" t="s">
        <v>63</v>
      </c>
      <c r="E43" s="68" t="s">
        <v>64</v>
      </c>
      <c r="F43" s="74" t="s">
        <v>42</v>
      </c>
      <c r="G43" s="35"/>
      <c r="H43" s="45"/>
      <c r="I43" s="45"/>
      <c r="J43" s="121"/>
      <c r="K43" s="121"/>
      <c r="L43" s="121"/>
    </row>
    <row r="44" spans="1:12" s="5" customFormat="1" ht="57.6" customHeight="1" thickBot="1" x14ac:dyDescent="0.3">
      <c r="A44" s="4"/>
      <c r="B44" s="62"/>
      <c r="D44" s="64" t="s">
        <v>71</v>
      </c>
      <c r="E44" s="68" t="s">
        <v>72</v>
      </c>
      <c r="F44" s="74" t="s">
        <v>42</v>
      </c>
      <c r="G44" s="35"/>
      <c r="H44" s="45"/>
      <c r="I44" s="45"/>
      <c r="J44" s="121"/>
      <c r="K44" s="121"/>
      <c r="L44" s="121"/>
    </row>
    <row r="45" spans="1:12" s="5" customFormat="1" ht="57.6" customHeight="1" thickBot="1" x14ac:dyDescent="0.3">
      <c r="A45" s="4"/>
      <c r="B45" s="62"/>
      <c r="D45" s="64" t="s">
        <v>73</v>
      </c>
      <c r="E45" s="68" t="s">
        <v>74</v>
      </c>
      <c r="F45" s="74" t="s">
        <v>42</v>
      </c>
      <c r="G45" s="35"/>
      <c r="H45" s="45"/>
      <c r="I45" s="45"/>
      <c r="J45" s="121"/>
      <c r="K45" s="121"/>
      <c r="L45" s="121"/>
    </row>
    <row r="46" spans="1:12" s="5" customFormat="1" ht="57.6" customHeight="1" thickBot="1" x14ac:dyDescent="0.3">
      <c r="A46" s="4"/>
      <c r="B46" s="62"/>
      <c r="D46" s="64" t="s">
        <v>75</v>
      </c>
      <c r="E46" s="68" t="s">
        <v>76</v>
      </c>
      <c r="F46" s="74" t="s">
        <v>42</v>
      </c>
      <c r="G46" s="35"/>
      <c r="H46" s="45"/>
      <c r="I46" s="45"/>
      <c r="J46" s="121"/>
      <c r="K46" s="121"/>
      <c r="L46" s="121"/>
    </row>
    <row r="47" spans="1:12" s="5" customFormat="1" ht="57.6" customHeight="1" thickBot="1" x14ac:dyDescent="0.3">
      <c r="A47" s="4"/>
      <c r="B47" s="62"/>
      <c r="D47" s="64" t="s">
        <v>81</v>
      </c>
      <c r="E47" s="68" t="s">
        <v>82</v>
      </c>
      <c r="F47" s="74" t="s">
        <v>42</v>
      </c>
      <c r="G47" s="35"/>
      <c r="H47" s="45"/>
      <c r="I47" s="45"/>
      <c r="J47" s="121"/>
      <c r="K47" s="121"/>
      <c r="L47" s="121"/>
    </row>
    <row r="48" spans="1:12" s="5" customFormat="1" ht="57.6" customHeight="1" thickBot="1" x14ac:dyDescent="0.3">
      <c r="A48" s="4"/>
      <c r="B48" s="62"/>
      <c r="D48" s="64" t="s">
        <v>83</v>
      </c>
      <c r="E48" s="68" t="s">
        <v>84</v>
      </c>
      <c r="F48" s="74" t="s">
        <v>42</v>
      </c>
      <c r="G48" s="35"/>
      <c r="H48" s="45"/>
      <c r="I48" s="45"/>
      <c r="J48" s="121"/>
      <c r="K48" s="121"/>
      <c r="L48" s="121"/>
    </row>
    <row r="49" spans="1:12" s="5" customFormat="1" ht="57.6" customHeight="1" thickBot="1" x14ac:dyDescent="0.3">
      <c r="A49" s="4"/>
      <c r="B49" s="62"/>
      <c r="D49" s="66" t="s">
        <v>69</v>
      </c>
      <c r="E49" s="69" t="s">
        <v>70</v>
      </c>
      <c r="F49" s="75" t="s">
        <v>42</v>
      </c>
      <c r="G49" s="35"/>
      <c r="H49" s="45"/>
      <c r="I49" s="45"/>
      <c r="J49" s="121"/>
      <c r="K49" s="121"/>
      <c r="L49" s="121"/>
    </row>
    <row r="50" spans="1:12" s="5" customFormat="1" ht="57.6" customHeight="1" thickBot="1" x14ac:dyDescent="0.3">
      <c r="A50" s="4"/>
      <c r="B50" s="62"/>
      <c r="D50"/>
      <c r="E50"/>
      <c r="G50" s="1"/>
      <c r="H50" s="7"/>
      <c r="I50" s="7"/>
      <c r="J50" s="1"/>
      <c r="K50" s="1"/>
      <c r="L50" s="1"/>
    </row>
    <row r="51" spans="1:12" s="5" customFormat="1" ht="57.6" customHeight="1" thickBot="1" x14ac:dyDescent="0.3">
      <c r="A51" s="4"/>
      <c r="B51" s="62"/>
      <c r="D51"/>
      <c r="E51"/>
      <c r="G51" s="1"/>
      <c r="H51" s="7"/>
      <c r="I51" s="7"/>
      <c r="J51" s="1"/>
      <c r="K51" s="1"/>
      <c r="L51" s="1"/>
    </row>
    <row r="52" spans="1:12" s="5" customFormat="1" ht="57.6" customHeight="1" thickBot="1" x14ac:dyDescent="0.3">
      <c r="A52" s="4"/>
      <c r="B52" s="62"/>
      <c r="D52"/>
      <c r="E52"/>
      <c r="G52" s="1"/>
      <c r="H52" s="7"/>
      <c r="I52" s="7"/>
      <c r="J52" s="1"/>
      <c r="K52" s="1"/>
      <c r="L52" s="1"/>
    </row>
    <row r="53" spans="1:12" s="5" customFormat="1" ht="57.6" customHeight="1" thickBot="1" x14ac:dyDescent="0.3">
      <c r="A53" s="4"/>
      <c r="B53" s="62"/>
      <c r="D53"/>
      <c r="E53"/>
      <c r="G53" s="1"/>
      <c r="H53" s="7"/>
      <c r="I53" s="7"/>
      <c r="J53" s="1"/>
      <c r="K53" s="1"/>
      <c r="L53" s="1"/>
    </row>
    <row r="54" spans="1:12" s="5" customFormat="1" ht="57.6" customHeight="1" thickBot="1" x14ac:dyDescent="0.3">
      <c r="A54" s="4"/>
      <c r="B54" s="62"/>
      <c r="D54"/>
      <c r="E54"/>
      <c r="G54" s="1"/>
      <c r="H54" s="7"/>
      <c r="I54" s="7"/>
      <c r="J54" s="1"/>
      <c r="K54" s="1"/>
      <c r="L54" s="1"/>
    </row>
    <row r="55" spans="1:12" s="5" customFormat="1" ht="57.6" customHeight="1" thickBot="1" x14ac:dyDescent="0.3">
      <c r="A55" s="4"/>
      <c r="B55" s="62"/>
      <c r="D55"/>
      <c r="E55"/>
      <c r="G55" s="1"/>
      <c r="H55" s="7"/>
      <c r="I55" s="7"/>
      <c r="J55" s="1"/>
      <c r="K55" s="1"/>
      <c r="L55" s="1"/>
    </row>
    <row r="56" spans="1:12" s="5" customFormat="1" ht="57.6" customHeight="1" thickBot="1" x14ac:dyDescent="0.3">
      <c r="A56" s="4"/>
      <c r="B56" s="62"/>
      <c r="D56"/>
      <c r="E56"/>
      <c r="G56" s="1"/>
      <c r="H56" s="7"/>
      <c r="I56" s="7"/>
      <c r="J56" s="1"/>
      <c r="K56" s="1"/>
      <c r="L56" s="1"/>
    </row>
    <row r="57" spans="1:12" s="5" customFormat="1" ht="57.6" customHeight="1" thickBot="1" x14ac:dyDescent="0.3">
      <c r="A57" s="4"/>
      <c r="B57" s="62"/>
      <c r="D57"/>
      <c r="E57"/>
      <c r="G57" s="1"/>
      <c r="H57" s="7"/>
      <c r="I57" s="7"/>
      <c r="J57" s="1"/>
      <c r="K57" s="1"/>
      <c r="L57" s="1"/>
    </row>
    <row r="58" spans="1:12" s="5" customFormat="1" ht="57.6" customHeight="1" thickBot="1" x14ac:dyDescent="0.3">
      <c r="A58" s="4"/>
      <c r="B58" s="62"/>
      <c r="D58"/>
      <c r="E58"/>
      <c r="G58" s="1"/>
      <c r="H58" s="7"/>
      <c r="I58" s="7"/>
      <c r="J58" s="1"/>
      <c r="K58" s="1"/>
      <c r="L58" s="1"/>
    </row>
    <row r="59" spans="1:12" s="5" customFormat="1" ht="57.6" customHeight="1" thickBot="1" x14ac:dyDescent="0.3">
      <c r="A59" s="4"/>
      <c r="B59" s="62"/>
      <c r="D59"/>
      <c r="E59"/>
      <c r="G59" s="1"/>
      <c r="H59" s="7"/>
      <c r="I59" s="7"/>
      <c r="J59" s="1"/>
      <c r="K59" s="1"/>
      <c r="L59" s="1"/>
    </row>
    <row r="60" spans="1:12" s="5" customFormat="1" ht="57.6" customHeight="1" thickBot="1" x14ac:dyDescent="0.3">
      <c r="A60" s="4"/>
      <c r="B60" s="62"/>
      <c r="D60"/>
      <c r="E60"/>
      <c r="G60" s="1"/>
      <c r="H60" s="7"/>
      <c r="I60" s="7"/>
      <c r="J60" s="1"/>
      <c r="K60" s="1"/>
      <c r="L60" s="1"/>
    </row>
    <row r="61" spans="1:12" s="5" customFormat="1" ht="57.6" customHeight="1" thickBot="1" x14ac:dyDescent="0.3">
      <c r="A61" s="4"/>
      <c r="B61" s="62"/>
      <c r="D61"/>
      <c r="E61"/>
      <c r="G61" s="1"/>
      <c r="H61" s="7"/>
      <c r="I61" s="7"/>
      <c r="J61" s="1"/>
      <c r="K61" s="1"/>
      <c r="L61" s="1"/>
    </row>
    <row r="62" spans="1:12" s="5" customFormat="1" ht="57.6" customHeight="1" thickBot="1" x14ac:dyDescent="0.3">
      <c r="A62" s="4"/>
      <c r="B62" s="62"/>
      <c r="D62"/>
      <c r="E62"/>
      <c r="G62" s="1"/>
      <c r="H62" s="7"/>
      <c r="I62" s="7"/>
      <c r="J62" s="1"/>
      <c r="K62" s="1"/>
      <c r="L62" s="1"/>
    </row>
    <row r="63" spans="1:12" s="5" customFormat="1" ht="57.6" customHeight="1" thickBot="1" x14ac:dyDescent="0.3">
      <c r="A63" s="4"/>
      <c r="B63" s="62"/>
      <c r="D63"/>
      <c r="E63"/>
      <c r="G63" s="1"/>
      <c r="H63" s="7"/>
      <c r="I63" s="7"/>
      <c r="J63" s="1"/>
      <c r="K63" s="1"/>
      <c r="L63" s="1"/>
    </row>
    <row r="64" spans="1:12" s="5" customFormat="1" ht="57.6" customHeight="1" thickBot="1" x14ac:dyDescent="0.3">
      <c r="A64" s="4"/>
      <c r="B64" s="62"/>
      <c r="D64"/>
      <c r="E64"/>
      <c r="G64" s="1"/>
      <c r="H64" s="7"/>
      <c r="I64" s="7"/>
      <c r="J64" s="1"/>
      <c r="K64" s="1"/>
      <c r="L64" s="1"/>
    </row>
    <row r="65" spans="1:12" s="5" customFormat="1" ht="57.6" customHeight="1" thickBot="1" x14ac:dyDescent="0.3">
      <c r="A65" s="4"/>
      <c r="B65" s="62"/>
      <c r="D65"/>
      <c r="E65"/>
      <c r="G65" s="1"/>
      <c r="H65" s="7"/>
      <c r="I65" s="7"/>
      <c r="J65" s="1"/>
      <c r="K65" s="1"/>
      <c r="L65" s="1"/>
    </row>
    <row r="66" spans="1:12" s="5" customFormat="1" ht="57.6" customHeight="1" thickBot="1" x14ac:dyDescent="0.3">
      <c r="A66" s="4"/>
      <c r="B66" s="62"/>
      <c r="D66"/>
      <c r="E66"/>
      <c r="G66" s="1"/>
      <c r="H66" s="7"/>
      <c r="I66" s="7"/>
      <c r="J66" s="1"/>
      <c r="K66" s="1"/>
      <c r="L66" s="1"/>
    </row>
    <row r="67" spans="1:12" s="5" customFormat="1" ht="57.6" customHeight="1" thickBot="1" x14ac:dyDescent="0.3">
      <c r="A67" s="4"/>
      <c r="B67" s="62"/>
      <c r="D67"/>
      <c r="E67"/>
      <c r="G67" s="1"/>
      <c r="H67" s="7"/>
      <c r="I67" s="7"/>
      <c r="J67" s="1"/>
      <c r="K67" s="1"/>
      <c r="L67" s="1"/>
    </row>
    <row r="68" spans="1:12" s="5" customFormat="1" ht="57.6" customHeight="1" thickBot="1" x14ac:dyDescent="0.3">
      <c r="A68" s="4"/>
      <c r="B68" s="62"/>
      <c r="D68"/>
      <c r="E68"/>
      <c r="G68" s="1"/>
      <c r="H68" s="7"/>
      <c r="I68" s="7"/>
      <c r="J68" s="1"/>
      <c r="K68" s="1"/>
      <c r="L68" s="1"/>
    </row>
    <row r="69" spans="1:12" s="5" customFormat="1" ht="57.6" customHeight="1" thickBot="1" x14ac:dyDescent="0.3">
      <c r="A69" s="4"/>
      <c r="B69" s="62"/>
      <c r="D69"/>
      <c r="E69"/>
      <c r="G69" s="1"/>
      <c r="H69" s="7"/>
      <c r="I69" s="7"/>
      <c r="J69" s="1"/>
      <c r="K69" s="1"/>
      <c r="L69" s="1"/>
    </row>
    <row r="70" spans="1:12" s="5" customFormat="1" ht="57.6" customHeight="1" thickBot="1" x14ac:dyDescent="0.3">
      <c r="A70" s="4"/>
      <c r="B70" s="62"/>
      <c r="D70"/>
      <c r="E70"/>
      <c r="G70" s="1"/>
      <c r="H70" s="7"/>
      <c r="I70" s="7"/>
      <c r="J70" s="1"/>
      <c r="K70" s="1"/>
      <c r="L70" s="1"/>
    </row>
    <row r="71" spans="1:12" s="5" customFormat="1" ht="57.6" customHeight="1" thickBot="1" x14ac:dyDescent="0.3">
      <c r="A71" s="4"/>
      <c r="B71" s="62"/>
      <c r="D71"/>
      <c r="E71"/>
      <c r="G71" s="1"/>
      <c r="H71" s="7"/>
      <c r="I71" s="7"/>
      <c r="J71" s="1"/>
      <c r="K71" s="1"/>
      <c r="L71" s="1"/>
    </row>
    <row r="72" spans="1:12" s="5" customFormat="1" ht="57.6" customHeight="1" thickBot="1" x14ac:dyDescent="0.3">
      <c r="A72" s="4"/>
      <c r="B72" s="62"/>
      <c r="D72"/>
      <c r="E72"/>
      <c r="G72" s="1"/>
      <c r="H72" s="7"/>
      <c r="I72" s="7"/>
      <c r="J72" s="1"/>
      <c r="K72" s="1"/>
      <c r="L72" s="1"/>
    </row>
    <row r="73" spans="1:12" s="5" customFormat="1" ht="57.6" customHeight="1" thickBot="1" x14ac:dyDescent="0.3">
      <c r="A73" s="4"/>
      <c r="B73" s="62"/>
      <c r="D73"/>
      <c r="E73"/>
      <c r="G73" s="1"/>
      <c r="H73" s="7"/>
      <c r="I73" s="7"/>
      <c r="J73" s="1"/>
      <c r="K73" s="1"/>
      <c r="L73" s="1"/>
    </row>
    <row r="74" spans="1:12" s="5" customFormat="1" ht="57.6" customHeight="1" thickBot="1" x14ac:dyDescent="0.3">
      <c r="A74" s="4"/>
      <c r="B74" s="62"/>
      <c r="D74"/>
      <c r="E74"/>
      <c r="G74" s="1"/>
      <c r="H74" s="7"/>
      <c r="I74" s="7"/>
      <c r="J74" s="1"/>
      <c r="K74" s="1"/>
      <c r="L74" s="1"/>
    </row>
    <row r="75" spans="1:12" s="5" customFormat="1" ht="57.6" customHeight="1" thickBot="1" x14ac:dyDescent="0.3">
      <c r="A75" s="4"/>
      <c r="B75" s="62"/>
      <c r="D75"/>
      <c r="E75"/>
      <c r="G75" s="1"/>
      <c r="H75" s="7"/>
      <c r="I75" s="7"/>
      <c r="J75" s="1"/>
      <c r="K75" s="1"/>
      <c r="L75" s="1"/>
    </row>
    <row r="76" spans="1:12" s="5" customFormat="1" ht="57.6" customHeight="1" thickBot="1" x14ac:dyDescent="0.3">
      <c r="A76" s="4"/>
      <c r="B76" s="62"/>
      <c r="D76"/>
      <c r="E76"/>
      <c r="G76" s="1"/>
      <c r="H76" s="7"/>
      <c r="I76" s="7"/>
      <c r="J76" s="1"/>
      <c r="K76" s="1"/>
      <c r="L76" s="1"/>
    </row>
    <row r="77" spans="1:12" s="5" customFormat="1" ht="57.6" customHeight="1" thickBot="1" x14ac:dyDescent="0.3">
      <c r="A77" s="4"/>
      <c r="B77" s="62"/>
      <c r="D77"/>
      <c r="E77"/>
      <c r="G77" s="1"/>
      <c r="H77" s="7"/>
      <c r="I77" s="7"/>
      <c r="J77" s="1"/>
      <c r="K77" s="1"/>
      <c r="L77" s="1"/>
    </row>
    <row r="78" spans="1:12" s="5" customFormat="1" ht="57.6" customHeight="1" thickBot="1" x14ac:dyDescent="0.3">
      <c r="A78" s="4"/>
      <c r="B78" s="62"/>
      <c r="D78"/>
      <c r="E78"/>
      <c r="G78" s="1"/>
      <c r="H78" s="7"/>
      <c r="I78" s="7"/>
      <c r="J78" s="1"/>
      <c r="K78" s="1"/>
      <c r="L78" s="1"/>
    </row>
    <row r="79" spans="1:12" s="5" customFormat="1" ht="57.6" customHeight="1" thickBot="1" x14ac:dyDescent="0.3">
      <c r="A79" s="4"/>
      <c r="B79" s="62"/>
      <c r="D79"/>
      <c r="E79"/>
      <c r="G79" s="1"/>
      <c r="H79" s="7"/>
      <c r="I79" s="7"/>
      <c r="J79" s="1"/>
      <c r="K79" s="1"/>
      <c r="L79" s="1"/>
    </row>
    <row r="80" spans="1:12" s="5" customFormat="1" ht="57.6" customHeight="1" thickBot="1" x14ac:dyDescent="0.3">
      <c r="A80" s="4"/>
      <c r="B80" s="62"/>
      <c r="D80"/>
      <c r="E80"/>
      <c r="G80" s="1"/>
      <c r="H80" s="7"/>
      <c r="I80" s="7"/>
      <c r="J80" s="1"/>
      <c r="K80" s="1"/>
      <c r="L80" s="1"/>
    </row>
    <row r="81" spans="1:12" s="5" customFormat="1" ht="57.6" customHeight="1" thickBot="1" x14ac:dyDescent="0.3">
      <c r="A81" s="4"/>
      <c r="B81" s="62"/>
      <c r="D81"/>
      <c r="E81"/>
      <c r="G81" s="1"/>
      <c r="H81" s="7"/>
      <c r="I81" s="7"/>
      <c r="J81" s="1"/>
      <c r="K81" s="1"/>
      <c r="L81" s="1"/>
    </row>
    <row r="82" spans="1:12" s="5" customFormat="1" ht="57.6" customHeight="1" thickBot="1" x14ac:dyDescent="0.3">
      <c r="A82" s="4"/>
      <c r="B82" s="62"/>
      <c r="D82"/>
      <c r="E82"/>
      <c r="G82" s="1"/>
      <c r="H82" s="7"/>
      <c r="I82" s="7"/>
      <c r="J82" s="1"/>
      <c r="K82" s="1"/>
      <c r="L82" s="1"/>
    </row>
    <row r="83" spans="1:12" s="5" customFormat="1" ht="57.6" customHeight="1" thickBot="1" x14ac:dyDescent="0.3">
      <c r="A83" s="4"/>
      <c r="B83" s="62"/>
      <c r="D83"/>
      <c r="E83"/>
      <c r="G83" s="1"/>
      <c r="H83" s="7"/>
      <c r="I83" s="7"/>
      <c r="J83" s="1"/>
      <c r="K83" s="1"/>
      <c r="L83" s="1"/>
    </row>
    <row r="84" spans="1:12" s="5" customFormat="1" ht="57.6" customHeight="1" thickBot="1" x14ac:dyDescent="0.3">
      <c r="A84" s="4"/>
      <c r="B84" s="62"/>
      <c r="D84"/>
      <c r="E84"/>
      <c r="G84" s="1"/>
      <c r="H84" s="7"/>
      <c r="I84" s="7"/>
      <c r="J84" s="1"/>
      <c r="K84" s="1"/>
      <c r="L84" s="1"/>
    </row>
    <row r="85" spans="1:12" s="5" customFormat="1" ht="57.6" customHeight="1" thickBot="1" x14ac:dyDescent="0.3">
      <c r="A85" s="4"/>
      <c r="B85" s="62"/>
      <c r="D85"/>
      <c r="E85"/>
      <c r="G85" s="1"/>
      <c r="H85" s="7"/>
      <c r="I85" s="7"/>
      <c r="J85" s="1"/>
      <c r="K85" s="1"/>
      <c r="L85" s="1"/>
    </row>
    <row r="86" spans="1:12" s="5" customFormat="1" ht="57.6" customHeight="1" thickBot="1" x14ac:dyDescent="0.3">
      <c r="A86" s="4"/>
      <c r="B86" s="62"/>
      <c r="D86"/>
      <c r="E86"/>
      <c r="G86" s="1"/>
      <c r="H86" s="7"/>
      <c r="I86" s="7"/>
      <c r="J86" s="1"/>
      <c r="K86" s="1"/>
      <c r="L86" s="1"/>
    </row>
    <row r="87" spans="1:12" s="5" customFormat="1" ht="57.6" customHeight="1" thickBot="1" x14ac:dyDescent="0.3">
      <c r="A87" s="4"/>
      <c r="B87" s="62"/>
      <c r="D87"/>
      <c r="E87"/>
      <c r="G87" s="1"/>
      <c r="H87" s="7"/>
      <c r="I87" s="7"/>
      <c r="J87" s="1"/>
      <c r="K87" s="1"/>
      <c r="L87" s="1"/>
    </row>
    <row r="88" spans="1:12" s="5" customFormat="1" ht="57.6" customHeight="1" thickBot="1" x14ac:dyDescent="0.3">
      <c r="A88" s="4"/>
      <c r="B88" s="62"/>
      <c r="D88"/>
      <c r="E88"/>
      <c r="G88" s="1"/>
      <c r="H88" s="7"/>
      <c r="I88" s="7"/>
      <c r="J88" s="1"/>
      <c r="K88" s="1"/>
      <c r="L88" s="1"/>
    </row>
    <row r="89" spans="1:12" ht="57.6" customHeight="1" thickBot="1" x14ac:dyDescent="0.3">
      <c r="B89" s="62"/>
    </row>
    <row r="90" spans="1:12" ht="57.6" customHeight="1" thickBot="1" x14ac:dyDescent="0.3">
      <c r="B90" s="62"/>
    </row>
    <row r="91" spans="1:12" ht="57.6" customHeight="1" thickBot="1" x14ac:dyDescent="0.3">
      <c r="B91" s="62"/>
    </row>
    <row r="92" spans="1:12" ht="57.6" customHeight="1" thickBot="1" x14ac:dyDescent="0.3">
      <c r="B92" s="62"/>
    </row>
    <row r="93" spans="1:12" ht="57.6" customHeight="1" thickBot="1" x14ac:dyDescent="0.3">
      <c r="B93" s="62"/>
    </row>
    <row r="94" spans="1:12" ht="57.6" customHeight="1" thickBot="1" x14ac:dyDescent="0.3">
      <c r="B94" s="62"/>
    </row>
    <row r="95" spans="1:12" ht="57.6" customHeight="1" thickBot="1" x14ac:dyDescent="0.3">
      <c r="B95" s="62"/>
    </row>
    <row r="96" spans="1:12" ht="57.6" customHeight="1" thickBot="1" x14ac:dyDescent="0.3">
      <c r="B96" s="62"/>
    </row>
    <row r="97" spans="2:2" ht="57.6" customHeight="1" thickBot="1" x14ac:dyDescent="0.3">
      <c r="B97" s="62"/>
    </row>
    <row r="98" spans="2:2" ht="57.6" customHeight="1" thickBot="1" x14ac:dyDescent="0.3">
      <c r="B98" s="62"/>
    </row>
    <row r="99" spans="2:2" ht="57.6" customHeight="1" thickBot="1" x14ac:dyDescent="0.3">
      <c r="B99" s="62"/>
    </row>
    <row r="100" spans="2:2" ht="57.6" customHeight="1" thickBot="1" x14ac:dyDescent="0.3">
      <c r="B100" s="62"/>
    </row>
    <row r="101" spans="2:2" ht="57.6" customHeight="1" thickBot="1" x14ac:dyDescent="0.3">
      <c r="B101" s="62"/>
    </row>
    <row r="102" spans="2:2" ht="57.6" customHeight="1" thickBot="1" x14ac:dyDescent="0.3">
      <c r="B102" s="62"/>
    </row>
    <row r="103" spans="2:2" ht="57.6" customHeight="1" thickBot="1" x14ac:dyDescent="0.3">
      <c r="B103" s="62"/>
    </row>
    <row r="104" spans="2:2" ht="57.6" customHeight="1" thickBot="1" x14ac:dyDescent="0.3">
      <c r="B104" s="62"/>
    </row>
    <row r="105" spans="2:2" ht="57.6" customHeight="1" thickBot="1" x14ac:dyDescent="0.3">
      <c r="B105" s="62"/>
    </row>
    <row r="106" spans="2:2" ht="57.6" customHeight="1" thickBot="1" x14ac:dyDescent="0.3">
      <c r="B106" s="62"/>
    </row>
    <row r="107" spans="2:2" ht="57.6" customHeight="1" thickBot="1" x14ac:dyDescent="0.3">
      <c r="B107" s="62"/>
    </row>
    <row r="108" spans="2:2" ht="57.6" customHeight="1" thickBot="1" x14ac:dyDescent="0.3">
      <c r="B108" s="62"/>
    </row>
    <row r="109" spans="2:2" ht="57.6" customHeight="1" thickBot="1" x14ac:dyDescent="0.3">
      <c r="B109" s="62"/>
    </row>
    <row r="110" spans="2:2" ht="57.6" customHeight="1" thickBot="1" x14ac:dyDescent="0.3">
      <c r="B110" s="62"/>
    </row>
    <row r="111" spans="2:2" ht="57.6" customHeight="1" thickBot="1" x14ac:dyDescent="0.3">
      <c r="B111" s="62"/>
    </row>
    <row r="112" spans="2:2" ht="57.6" customHeight="1" thickBot="1" x14ac:dyDescent="0.3">
      <c r="B112" s="62"/>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sheetData>
  <sheetProtection algorithmName="SHA-512" hashValue="3zXSQlI801O3/1aghROLa7QRMoYZJ8Jk0ApqrZL/Cv3vI4nIWtcOK3aAnsnFxZtw7oZo6+KEXNtveQlVFvntYA==" saltValue="hTcgob86F7Amsv5Jzcf87g==" spinCount="100000" sheet="1" autoFilter="0"/>
  <mergeCells count="5">
    <mergeCell ref="B1:L1"/>
    <mergeCell ref="B7:D7"/>
    <mergeCell ref="B8:D8"/>
    <mergeCell ref="B3:G5"/>
    <mergeCell ref="H3:L8"/>
  </mergeCells>
  <conditionalFormatting sqref="E7">
    <cfRule type="cellIs" dxfId="40" priority="5" operator="equal">
      <formula>1</formula>
    </cfRule>
  </conditionalFormatting>
  <conditionalFormatting sqref="E8">
    <cfRule type="cellIs" dxfId="39" priority="6" operator="greaterThanOrEqual">
      <formula>0.5</formula>
    </cfRule>
  </conditionalFormatting>
  <conditionalFormatting sqref="F8">
    <cfRule type="cellIs" dxfId="38" priority="13" operator="equal">
      <formula>1</formula>
    </cfRule>
  </conditionalFormatting>
  <conditionalFormatting sqref="G13:G49">
    <cfRule type="containsText" dxfId="37" priority="1" operator="containsText" text="N/A">
      <formula>NOT(ISERROR(SEARCH("N/A",G13)))</formula>
    </cfRule>
    <cfRule type="containsText" dxfId="36" priority="2" operator="containsText" text="NO">
      <formula>NOT(ISERROR(SEARCH("NO",G13)))</formula>
    </cfRule>
    <cfRule type="containsText" dxfId="35" priority="3" operator="containsText" text="PARTIAL">
      <formula>NOT(ISERROR(SEARCH("PARTIAL",G13)))</formula>
    </cfRule>
    <cfRule type="containsText" dxfId="34" priority="4" operator="containsText" text="YES">
      <formula>NOT(ISERROR(SEARCH("YES",G13)))</formula>
    </cfRule>
  </conditionalFormatting>
  <conditionalFormatting sqref="I13:L49">
    <cfRule type="expression" dxfId="33" priority="11">
      <formula>$G13="N/A"</formula>
    </cfRule>
    <cfRule type="expression" dxfId="32" priority="12">
      <formula>$G13="YES"</formula>
    </cfRule>
  </conditionalFormatting>
  <pageMargins left="0.7" right="0.7" top="0.75" bottom="0.75" header="0.3" footer="0.3"/>
  <pageSetup paperSize="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A6EC5121-442F-4C1C-A164-D6F503D0EE9B}">
          <x14:formula1>
            <xm:f>SheetData!$A$21:$A$24</xm:f>
          </x14:formula1>
          <xm:sqref>G15:G49</xm:sqref>
        </x14:dataValidation>
        <x14:dataValidation type="list" allowBlank="1" showInputMessage="1" showErrorMessage="1" xr:uid="{DAC7E1F3-07F2-4DD1-8A34-4C58C9C678C2}">
          <x14:formula1>
            <xm:f>SheetData!$B$24:$B$26</xm:f>
          </x14:formula1>
          <xm:sqref>G13:G14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98C70-B641-47CB-9FD3-A51915A625F0}">
  <sheetPr>
    <tabColor theme="3" tint="0.249977111117893"/>
    <pageSetUpPr fitToPage="1"/>
  </sheetPr>
  <dimension ref="A1:L250"/>
  <sheetViews>
    <sheetView showGridLines="0" showWhiteSpace="0" zoomScale="70" zoomScaleNormal="70" zoomScalePageLayoutView="80" workbookViewId="0"/>
  </sheetViews>
  <sheetFormatPr defaultRowHeight="15" x14ac:dyDescent="0.25"/>
  <cols>
    <col min="1" max="1" width="4" customWidth="1"/>
    <col min="2" max="2" width="15.5546875" style="61"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6" customFormat="1" ht="44.65" customHeight="1" x14ac:dyDescent="0.25">
      <c r="B1" s="140" t="s">
        <v>257</v>
      </c>
      <c r="C1" s="140"/>
      <c r="D1" s="140"/>
      <c r="E1" s="140"/>
      <c r="F1" s="140"/>
      <c r="G1" s="140"/>
      <c r="H1" s="140"/>
      <c r="I1" s="140"/>
      <c r="J1" s="140"/>
      <c r="K1" s="140"/>
      <c r="L1" s="140"/>
    </row>
    <row r="2" spans="2:12" s="3" customFormat="1" ht="8.25" customHeight="1" x14ac:dyDescent="0.4">
      <c r="B2" s="23"/>
      <c r="C2" s="23"/>
      <c r="D2" s="23"/>
      <c r="E2" s="23"/>
      <c r="F2" s="84"/>
      <c r="G2" s="24"/>
      <c r="H2" s="25"/>
      <c r="I2" s="25"/>
      <c r="J2" s="24"/>
      <c r="K2" s="26"/>
      <c r="L2" s="24"/>
    </row>
    <row r="3" spans="2:12" s="72" customFormat="1" ht="68.099999999999994" customHeight="1" x14ac:dyDescent="0.25">
      <c r="B3" s="147" t="s">
        <v>270</v>
      </c>
      <c r="C3" s="147"/>
      <c r="D3" s="147"/>
      <c r="E3" s="147"/>
      <c r="F3" s="147"/>
      <c r="G3" s="147"/>
      <c r="H3" s="171" t="s">
        <v>275</v>
      </c>
      <c r="I3" s="171"/>
      <c r="J3" s="171"/>
      <c r="K3" s="171"/>
      <c r="L3" s="171"/>
    </row>
    <row r="4" spans="2:12" s="72" customFormat="1" ht="68.099999999999994" customHeight="1" x14ac:dyDescent="0.25">
      <c r="B4" s="147"/>
      <c r="C4" s="147"/>
      <c r="D4" s="147"/>
      <c r="E4" s="147"/>
      <c r="F4" s="147"/>
      <c r="G4" s="147"/>
      <c r="H4" s="171"/>
      <c r="I4" s="171"/>
      <c r="J4" s="171"/>
      <c r="K4" s="171"/>
      <c r="L4" s="171"/>
    </row>
    <row r="5" spans="2:12" s="72" customFormat="1" ht="66.599999999999994" customHeight="1" x14ac:dyDescent="0.25">
      <c r="B5" s="147"/>
      <c r="C5" s="147"/>
      <c r="D5" s="147"/>
      <c r="E5" s="147"/>
      <c r="F5" s="147"/>
      <c r="G5" s="147"/>
      <c r="H5" s="171"/>
      <c r="I5" s="171"/>
      <c r="J5" s="171"/>
      <c r="K5" s="171"/>
      <c r="L5" s="171"/>
    </row>
    <row r="6" spans="2:12" s="86" customFormat="1" ht="33.6" customHeight="1" x14ac:dyDescent="0.25">
      <c r="B6" s="87" t="s">
        <v>188</v>
      </c>
      <c r="C6" s="38"/>
      <c r="D6" s="38"/>
      <c r="E6" s="38"/>
      <c r="F6" s="38"/>
      <c r="G6" s="38"/>
      <c r="H6" s="171"/>
      <c r="I6" s="171"/>
      <c r="J6" s="171"/>
      <c r="K6" s="171"/>
      <c r="L6" s="171"/>
    </row>
    <row r="7" spans="2:12" s="72" customFormat="1" ht="41.45" customHeight="1" x14ac:dyDescent="0.25">
      <c r="B7" s="170" t="s">
        <v>119</v>
      </c>
      <c r="C7" s="170"/>
      <c r="D7" s="170"/>
      <c r="E7" s="27">
        <f>IFERROR((COUNTIFS($F$13:$F$19,"Minimum",$G$13:$G$19,"Yes")/COUNTIFS($F$13:$F$19,"Minimum",$G$13:$G$19, "&lt;&gt;N/A")),"")</f>
        <v>0</v>
      </c>
      <c r="F7" s="122"/>
      <c r="G7" s="123"/>
      <c r="H7" s="171"/>
      <c r="I7" s="171"/>
      <c r="J7" s="171"/>
      <c r="K7" s="171"/>
      <c r="L7" s="171"/>
    </row>
    <row r="8" spans="2:12" s="3" customFormat="1" ht="41.45" customHeight="1" x14ac:dyDescent="0.25">
      <c r="B8" s="170" t="s">
        <v>120</v>
      </c>
      <c r="C8" s="170"/>
      <c r="D8" s="170"/>
      <c r="E8" s="27">
        <f>IFERROR((COUNTIFS($F$13:$F$19,"Additional",$G$13:$G$19,"Yes")/COUNTIFS($F$13:$F$19,"Additional",$G$13:$G$19, "&lt;&gt;N/A")),"")</f>
        <v>0</v>
      </c>
      <c r="F8" s="85"/>
      <c r="G8" s="28"/>
      <c r="H8" s="171"/>
      <c r="I8" s="171"/>
      <c r="J8" s="171"/>
      <c r="K8" s="171"/>
      <c r="L8" s="171"/>
    </row>
    <row r="9" spans="2:12" x14ac:dyDescent="0.25">
      <c r="B9" s="17"/>
      <c r="C9" s="17"/>
      <c r="D9" s="14"/>
      <c r="E9" s="14"/>
      <c r="F9" s="17"/>
      <c r="G9" s="29"/>
      <c r="H9" s="30"/>
      <c r="I9" s="30"/>
      <c r="J9" s="29"/>
      <c r="K9" s="29"/>
      <c r="L9" s="29"/>
    </row>
    <row r="10" spans="2:12" ht="18.75" x14ac:dyDescent="0.3">
      <c r="B10" s="31" t="s">
        <v>18</v>
      </c>
      <c r="C10" s="32"/>
      <c r="D10" s="32" t="s">
        <v>186</v>
      </c>
      <c r="E10" s="32"/>
      <c r="F10" s="31"/>
      <c r="G10" s="30"/>
      <c r="H10" s="29"/>
      <c r="I10" s="29"/>
      <c r="J10" s="29"/>
      <c r="K10" s="29"/>
      <c r="L10" s="29"/>
    </row>
    <row r="11" spans="2:12" ht="15.75" thickBot="1" x14ac:dyDescent="0.3">
      <c r="B11" s="17"/>
      <c r="C11" s="14"/>
      <c r="D11" s="14"/>
      <c r="E11" s="29"/>
      <c r="F11" s="30"/>
      <c r="G11" s="30"/>
      <c r="H11" s="29"/>
      <c r="I11" s="29"/>
      <c r="J11" s="29"/>
      <c r="K11" s="29"/>
      <c r="L11" s="29"/>
    </row>
    <row r="12" spans="2:12" s="6" customFormat="1" ht="39" customHeight="1" thickBot="1" x14ac:dyDescent="0.3">
      <c r="B12" s="21" t="s">
        <v>16</v>
      </c>
      <c r="C12" s="33"/>
      <c r="D12" s="41" t="s">
        <v>174</v>
      </c>
      <c r="E12" s="42" t="s">
        <v>19</v>
      </c>
      <c r="F12" s="43" t="s">
        <v>20</v>
      </c>
      <c r="G12" s="43" t="s">
        <v>169</v>
      </c>
      <c r="H12" s="44" t="s">
        <v>171</v>
      </c>
      <c r="I12" s="43" t="s">
        <v>187</v>
      </c>
      <c r="J12" s="43" t="s">
        <v>5</v>
      </c>
      <c r="K12" s="43" t="s">
        <v>21</v>
      </c>
      <c r="L12" s="43" t="s">
        <v>22</v>
      </c>
    </row>
    <row r="13" spans="2:12" s="4" customFormat="1" ht="66.95" customHeight="1" thickBot="1" x14ac:dyDescent="0.3">
      <c r="B13" s="62" t="str" cm="1">
        <f t="array" ref="B13">_xlfn._xlws.FILTER('Risk - Erosion &amp; P loss risk'!$C$6:$C$105,'Risk - Erosion &amp; P loss risk'!$Z$6:$Z$105=4,"")</f>
        <v/>
      </c>
      <c r="C13" s="13"/>
      <c r="D13" s="77">
        <v>2.4</v>
      </c>
      <c r="E13" s="67" t="s">
        <v>212</v>
      </c>
      <c r="F13" s="73" t="s">
        <v>24</v>
      </c>
      <c r="G13" s="35"/>
      <c r="H13" s="35"/>
      <c r="I13" s="35"/>
      <c r="J13" s="70"/>
      <c r="K13" s="70"/>
      <c r="L13" s="70"/>
    </row>
    <row r="14" spans="2:12" s="4" customFormat="1" ht="66.95" customHeight="1" thickBot="1" x14ac:dyDescent="0.3">
      <c r="B14" s="62"/>
      <c r="C14" s="13"/>
      <c r="D14" s="128"/>
      <c r="E14" s="68" t="s">
        <v>232</v>
      </c>
      <c r="F14" s="74" t="s">
        <v>42</v>
      </c>
      <c r="G14" s="35"/>
      <c r="H14" s="35"/>
      <c r="I14" s="35"/>
      <c r="J14" s="70"/>
      <c r="K14" s="70"/>
      <c r="L14" s="70"/>
    </row>
    <row r="15" spans="2:12" s="4" customFormat="1" ht="66.95" customHeight="1" thickBot="1" x14ac:dyDescent="0.3">
      <c r="B15" s="62"/>
      <c r="C15" s="13"/>
      <c r="D15" s="128">
        <v>3.1</v>
      </c>
      <c r="E15" s="68" t="s">
        <v>230</v>
      </c>
      <c r="F15" s="74" t="s">
        <v>42</v>
      </c>
      <c r="G15" s="35"/>
      <c r="H15" s="35"/>
      <c r="I15" s="35"/>
      <c r="J15" s="70"/>
      <c r="K15" s="70"/>
      <c r="L15" s="70"/>
    </row>
    <row r="16" spans="2:12" s="4" customFormat="1" ht="66.95" customHeight="1" thickBot="1" x14ac:dyDescent="0.3">
      <c r="B16" s="62"/>
      <c r="C16" s="13"/>
      <c r="D16" s="128" t="s">
        <v>178</v>
      </c>
      <c r="E16" s="68" t="s">
        <v>213</v>
      </c>
      <c r="F16" s="74" t="s">
        <v>42</v>
      </c>
      <c r="G16" s="35"/>
      <c r="H16" s="35"/>
      <c r="I16" s="35"/>
      <c r="J16" s="70"/>
      <c r="K16" s="70"/>
      <c r="L16" s="70"/>
    </row>
    <row r="17" spans="1:12" s="4" customFormat="1" ht="66.95" customHeight="1" thickBot="1" x14ac:dyDescent="0.3">
      <c r="B17" s="62"/>
      <c r="C17" s="13"/>
      <c r="D17" s="128" t="s">
        <v>176</v>
      </c>
      <c r="E17" s="68" t="s">
        <v>173</v>
      </c>
      <c r="F17" s="74" t="s">
        <v>42</v>
      </c>
      <c r="G17" s="35"/>
      <c r="H17" s="35"/>
      <c r="I17" s="35"/>
      <c r="J17" s="70"/>
      <c r="K17" s="70"/>
      <c r="L17" s="70"/>
    </row>
    <row r="18" spans="1:12" s="4" customFormat="1" ht="66.95" customHeight="1" thickBot="1" x14ac:dyDescent="0.3">
      <c r="B18" s="62"/>
      <c r="C18" s="13"/>
      <c r="D18" s="128" t="s">
        <v>175</v>
      </c>
      <c r="E18" s="68" t="s">
        <v>231</v>
      </c>
      <c r="F18" s="74" t="s">
        <v>42</v>
      </c>
      <c r="G18" s="35"/>
      <c r="H18" s="35"/>
      <c r="I18" s="35"/>
      <c r="J18" s="70"/>
      <c r="K18" s="70"/>
      <c r="L18" s="70"/>
    </row>
    <row r="19" spans="1:12" s="4" customFormat="1" ht="66.95" customHeight="1" thickBot="1" x14ac:dyDescent="0.3">
      <c r="B19" s="62"/>
      <c r="C19" s="13"/>
      <c r="D19" s="128" t="s">
        <v>215</v>
      </c>
      <c r="E19" s="68" t="s">
        <v>261</v>
      </c>
      <c r="F19" s="74" t="s">
        <v>42</v>
      </c>
      <c r="G19" s="35"/>
      <c r="H19" s="35"/>
      <c r="I19" s="35"/>
      <c r="J19" s="70"/>
      <c r="K19" s="70"/>
      <c r="L19" s="70"/>
    </row>
    <row r="20" spans="1:12" s="4" customFormat="1" ht="66.95" customHeight="1" thickBot="1" x14ac:dyDescent="0.3">
      <c r="B20" s="62"/>
      <c r="C20" s="13"/>
      <c r="D20"/>
      <c r="E20"/>
      <c r="F20" s="5"/>
      <c r="G20" s="1"/>
      <c r="H20" s="7"/>
      <c r="I20" s="7"/>
      <c r="J20" s="1"/>
      <c r="K20" s="1"/>
      <c r="L20" s="1"/>
    </row>
    <row r="21" spans="1:12" s="4" customFormat="1" ht="66.95" customHeight="1" thickBot="1" x14ac:dyDescent="0.3">
      <c r="B21" s="62"/>
      <c r="C21" s="13"/>
      <c r="D21"/>
      <c r="E21"/>
      <c r="F21" s="5"/>
      <c r="G21" s="1"/>
      <c r="H21" s="7"/>
      <c r="I21" s="7"/>
      <c r="J21" s="1"/>
      <c r="K21" s="1"/>
      <c r="L21" s="1"/>
    </row>
    <row r="22" spans="1:12" s="4" customFormat="1" ht="66.95" customHeight="1" thickBot="1" x14ac:dyDescent="0.3">
      <c r="B22" s="62"/>
      <c r="C22" s="13"/>
      <c r="D22"/>
      <c r="E22"/>
      <c r="F22" s="5"/>
      <c r="G22" s="1"/>
      <c r="H22" s="7"/>
      <c r="I22" s="7"/>
      <c r="J22" s="1"/>
      <c r="K22" s="1"/>
      <c r="L22" s="1"/>
    </row>
    <row r="23" spans="1:12" s="4" customFormat="1" ht="66.95" customHeight="1" thickBot="1" x14ac:dyDescent="0.3">
      <c r="B23" s="62"/>
      <c r="C23" s="13"/>
      <c r="D23"/>
      <c r="E23"/>
      <c r="F23" s="5"/>
      <c r="G23" s="1"/>
      <c r="H23" s="7"/>
      <c r="I23" s="7"/>
      <c r="J23" s="1"/>
      <c r="K23" s="1"/>
      <c r="L23" s="1"/>
    </row>
    <row r="24" spans="1:12" s="4" customFormat="1" ht="66.95" customHeight="1" thickBot="1" x14ac:dyDescent="0.3">
      <c r="B24" s="62"/>
      <c r="C24" s="13"/>
      <c r="D24"/>
      <c r="E24"/>
      <c r="F24" s="5"/>
      <c r="G24" s="1"/>
      <c r="H24" s="7"/>
      <c r="I24" s="7"/>
      <c r="J24" s="1"/>
      <c r="K24" s="1"/>
      <c r="L24" s="1"/>
    </row>
    <row r="25" spans="1:12" s="4" customFormat="1" ht="66.95" customHeight="1" thickBot="1" x14ac:dyDescent="0.3">
      <c r="B25" s="62"/>
      <c r="C25" s="13"/>
      <c r="D25"/>
      <c r="E25"/>
      <c r="F25" s="5"/>
      <c r="G25" s="1"/>
      <c r="H25" s="7"/>
      <c r="I25" s="7"/>
      <c r="J25" s="1"/>
      <c r="K25" s="1"/>
      <c r="L25" s="1"/>
    </row>
    <row r="26" spans="1:12" ht="45.95" customHeight="1" thickBot="1" x14ac:dyDescent="0.3">
      <c r="A26" s="4"/>
      <c r="B26" s="62"/>
    </row>
    <row r="27" spans="1:12" ht="45.95" customHeight="1" thickBot="1" x14ac:dyDescent="0.3">
      <c r="A27" s="4"/>
      <c r="B27" s="62"/>
    </row>
    <row r="28" spans="1:12" ht="45.95" customHeight="1" thickBot="1" x14ac:dyDescent="0.3">
      <c r="A28" s="4"/>
      <c r="B28" s="62"/>
    </row>
    <row r="29" spans="1:12" ht="45.95" customHeight="1" thickBot="1" x14ac:dyDescent="0.3">
      <c r="A29" s="4"/>
      <c r="B29" s="62"/>
    </row>
    <row r="30" spans="1:12" ht="45.95" customHeight="1" thickBot="1" x14ac:dyDescent="0.3">
      <c r="A30" s="4"/>
      <c r="B30" s="62"/>
    </row>
    <row r="31" spans="1:12" ht="45.95" customHeight="1" thickBot="1" x14ac:dyDescent="0.3">
      <c r="A31" s="4"/>
      <c r="B31" s="62"/>
    </row>
    <row r="32" spans="1:12" ht="45.95" customHeight="1" thickBot="1" x14ac:dyDescent="0.3">
      <c r="A32" s="4"/>
      <c r="B32" s="62"/>
    </row>
    <row r="33" spans="1:12" ht="45.95" customHeight="1" thickBot="1" x14ac:dyDescent="0.3">
      <c r="A33" s="4"/>
      <c r="B33" s="62"/>
    </row>
    <row r="34" spans="1:12" ht="45.95" customHeight="1" thickBot="1" x14ac:dyDescent="0.3">
      <c r="A34" s="4"/>
      <c r="B34" s="62"/>
    </row>
    <row r="35" spans="1:12" ht="45.95" customHeight="1" thickBot="1" x14ac:dyDescent="0.3">
      <c r="A35" s="4"/>
      <c r="B35" s="62"/>
    </row>
    <row r="36" spans="1:12" ht="45.95" customHeight="1" thickBot="1" x14ac:dyDescent="0.3">
      <c r="A36" s="4"/>
      <c r="B36" s="62"/>
    </row>
    <row r="37" spans="1:12" ht="45.95" customHeight="1" thickBot="1" x14ac:dyDescent="0.3">
      <c r="A37" s="4"/>
      <c r="B37" s="62"/>
    </row>
    <row r="38" spans="1:12" ht="45.95" customHeight="1" thickBot="1" x14ac:dyDescent="0.3">
      <c r="A38" s="4"/>
      <c r="B38" s="62"/>
    </row>
    <row r="39" spans="1:12" ht="45.95" customHeight="1" thickBot="1" x14ac:dyDescent="0.3">
      <c r="A39" s="4"/>
      <c r="B39" s="62"/>
    </row>
    <row r="40" spans="1:12" ht="45.95" customHeight="1" thickBot="1" x14ac:dyDescent="0.3">
      <c r="A40" s="4"/>
      <c r="B40" s="62"/>
    </row>
    <row r="41" spans="1:12" s="5" customFormat="1" ht="45.95" customHeight="1" thickBot="1" x14ac:dyDescent="0.3">
      <c r="A41" s="4"/>
      <c r="B41" s="62"/>
      <c r="D41"/>
      <c r="E41"/>
      <c r="G41" s="1"/>
      <c r="H41" s="7"/>
      <c r="I41" s="7"/>
      <c r="J41" s="1"/>
      <c r="K41" s="1"/>
      <c r="L41" s="1"/>
    </row>
    <row r="42" spans="1:12" s="5" customFormat="1" ht="45.95" customHeight="1" thickBot="1" x14ac:dyDescent="0.3">
      <c r="A42" s="4"/>
      <c r="B42" s="62"/>
      <c r="D42"/>
      <c r="E42"/>
      <c r="G42" s="1"/>
      <c r="H42" s="7"/>
      <c r="I42" s="7"/>
      <c r="J42" s="1"/>
      <c r="K42" s="1"/>
      <c r="L42" s="1"/>
    </row>
    <row r="43" spans="1:12" s="5" customFormat="1" ht="45.95" customHeight="1" thickBot="1" x14ac:dyDescent="0.3">
      <c r="A43" s="4"/>
      <c r="B43" s="62"/>
      <c r="D43"/>
      <c r="E43"/>
      <c r="G43" s="1"/>
      <c r="H43" s="7"/>
      <c r="I43" s="7"/>
      <c r="J43" s="1"/>
      <c r="K43" s="1"/>
      <c r="L43" s="1"/>
    </row>
    <row r="44" spans="1:12" s="5" customFormat="1" ht="45.95" customHeight="1" thickBot="1" x14ac:dyDescent="0.3">
      <c r="A44" s="4"/>
      <c r="B44" s="62"/>
      <c r="D44"/>
      <c r="E44"/>
      <c r="G44" s="1"/>
      <c r="H44" s="7"/>
      <c r="I44" s="7"/>
      <c r="J44" s="1"/>
      <c r="K44" s="1"/>
      <c r="L44" s="1"/>
    </row>
    <row r="45" spans="1:12" s="5" customFormat="1" ht="45.95" customHeight="1" thickBot="1" x14ac:dyDescent="0.3">
      <c r="A45" s="4"/>
      <c r="B45" s="62"/>
      <c r="D45"/>
      <c r="E45"/>
      <c r="G45" s="1"/>
      <c r="H45" s="7"/>
      <c r="I45" s="7"/>
      <c r="J45" s="1"/>
      <c r="K45" s="1"/>
      <c r="L45" s="1"/>
    </row>
    <row r="46" spans="1:12" s="5" customFormat="1" ht="45.95" customHeight="1" thickBot="1" x14ac:dyDescent="0.3">
      <c r="A46" s="4"/>
      <c r="B46" s="62"/>
      <c r="D46"/>
      <c r="E46"/>
      <c r="G46" s="1"/>
      <c r="H46" s="7"/>
      <c r="I46" s="7"/>
      <c r="J46" s="1"/>
      <c r="K46" s="1"/>
      <c r="L46" s="1"/>
    </row>
    <row r="47" spans="1:12" s="5" customFormat="1" ht="45.95" customHeight="1" thickBot="1" x14ac:dyDescent="0.3">
      <c r="A47" s="4"/>
      <c r="B47" s="62"/>
      <c r="D47"/>
      <c r="E47"/>
      <c r="G47" s="1"/>
      <c r="H47" s="7"/>
      <c r="I47" s="7"/>
      <c r="J47" s="1"/>
      <c r="K47" s="1"/>
      <c r="L47" s="1"/>
    </row>
    <row r="48" spans="1:12" s="5" customFormat="1" ht="45.95" customHeight="1" thickBot="1" x14ac:dyDescent="0.3">
      <c r="A48" s="4"/>
      <c r="B48" s="62"/>
      <c r="D48"/>
      <c r="E48"/>
      <c r="G48" s="1"/>
      <c r="H48" s="7"/>
      <c r="I48" s="7"/>
      <c r="J48" s="1"/>
      <c r="K48" s="1"/>
      <c r="L48" s="1"/>
    </row>
    <row r="49" spans="1:12" s="5" customFormat="1" ht="45.95" customHeight="1" thickBot="1" x14ac:dyDescent="0.3">
      <c r="A49" s="4"/>
      <c r="B49" s="62"/>
      <c r="D49"/>
      <c r="E49"/>
      <c r="G49" s="1"/>
      <c r="H49" s="7"/>
      <c r="I49" s="7"/>
      <c r="J49" s="1"/>
      <c r="K49" s="1"/>
      <c r="L49" s="1"/>
    </row>
    <row r="50" spans="1:12" s="5" customFormat="1" ht="45.95" customHeight="1" thickBot="1" x14ac:dyDescent="0.3">
      <c r="A50" s="4"/>
      <c r="B50" s="62"/>
      <c r="D50"/>
      <c r="E50"/>
      <c r="G50" s="1"/>
      <c r="H50" s="7"/>
      <c r="I50" s="7"/>
      <c r="J50" s="1"/>
      <c r="K50" s="1"/>
      <c r="L50" s="1"/>
    </row>
    <row r="51" spans="1:12" s="5" customFormat="1" ht="45.95" customHeight="1" thickBot="1" x14ac:dyDescent="0.3">
      <c r="A51" s="4"/>
      <c r="B51" s="62"/>
      <c r="D51"/>
      <c r="E51"/>
      <c r="G51" s="1"/>
      <c r="H51" s="7"/>
      <c r="I51" s="7"/>
      <c r="J51" s="1"/>
      <c r="K51" s="1"/>
      <c r="L51" s="1"/>
    </row>
    <row r="52" spans="1:12" s="5" customFormat="1" ht="45.95" customHeight="1" thickBot="1" x14ac:dyDescent="0.3">
      <c r="A52" s="4"/>
      <c r="B52" s="62"/>
      <c r="D52"/>
      <c r="E52"/>
      <c r="G52" s="1"/>
      <c r="H52" s="7"/>
      <c r="I52" s="7"/>
      <c r="J52" s="1"/>
      <c r="K52" s="1"/>
      <c r="L52" s="1"/>
    </row>
    <row r="53" spans="1:12" s="5" customFormat="1" ht="45.95" customHeight="1" thickBot="1" x14ac:dyDescent="0.3">
      <c r="A53" s="4"/>
      <c r="B53" s="62"/>
      <c r="D53"/>
      <c r="E53"/>
      <c r="G53" s="1"/>
      <c r="H53" s="7"/>
      <c r="I53" s="7"/>
      <c r="J53" s="1"/>
      <c r="K53" s="1"/>
      <c r="L53" s="1"/>
    </row>
    <row r="54" spans="1:12" s="5" customFormat="1" ht="45.95" customHeight="1" thickBot="1" x14ac:dyDescent="0.3">
      <c r="A54" s="4"/>
      <c r="B54" s="62"/>
      <c r="D54"/>
      <c r="E54"/>
      <c r="G54" s="1"/>
      <c r="H54" s="7"/>
      <c r="I54" s="7"/>
      <c r="J54" s="1"/>
      <c r="K54" s="1"/>
      <c r="L54" s="1"/>
    </row>
    <row r="55" spans="1:12" s="5" customFormat="1" ht="45.95" customHeight="1" thickBot="1" x14ac:dyDescent="0.3">
      <c r="A55" s="4"/>
      <c r="B55" s="62"/>
      <c r="D55"/>
      <c r="E55"/>
      <c r="G55" s="1"/>
      <c r="H55" s="7"/>
      <c r="I55" s="7"/>
      <c r="J55" s="1"/>
      <c r="K55" s="1"/>
      <c r="L55" s="1"/>
    </row>
    <row r="56" spans="1:12" s="5" customFormat="1" ht="45.95" customHeight="1" thickBot="1" x14ac:dyDescent="0.3">
      <c r="A56" s="4"/>
      <c r="B56" s="62"/>
      <c r="D56"/>
      <c r="E56"/>
      <c r="G56" s="1"/>
      <c r="H56" s="7"/>
      <c r="I56" s="7"/>
      <c r="J56" s="1"/>
      <c r="K56" s="1"/>
      <c r="L56" s="1"/>
    </row>
    <row r="57" spans="1:12" s="5" customFormat="1" ht="45.95" customHeight="1" thickBot="1" x14ac:dyDescent="0.3">
      <c r="A57" s="4"/>
      <c r="B57" s="62"/>
      <c r="D57"/>
      <c r="E57"/>
      <c r="G57" s="1"/>
      <c r="H57" s="7"/>
      <c r="I57" s="7"/>
      <c r="J57" s="1"/>
      <c r="K57" s="1"/>
      <c r="L57" s="1"/>
    </row>
    <row r="58" spans="1:12" s="5" customFormat="1" ht="45.95" customHeight="1" thickBot="1" x14ac:dyDescent="0.3">
      <c r="A58" s="4"/>
      <c r="B58" s="62"/>
      <c r="D58"/>
      <c r="E58"/>
      <c r="G58" s="1"/>
      <c r="H58" s="7"/>
      <c r="I58" s="7"/>
      <c r="J58" s="1"/>
      <c r="K58" s="1"/>
      <c r="L58" s="1"/>
    </row>
    <row r="59" spans="1:12" s="5" customFormat="1" ht="45.95" customHeight="1" thickBot="1" x14ac:dyDescent="0.3">
      <c r="A59" s="4"/>
      <c r="B59" s="62"/>
      <c r="D59"/>
      <c r="E59"/>
      <c r="G59" s="1"/>
      <c r="H59" s="7"/>
      <c r="I59" s="7"/>
      <c r="J59" s="1"/>
      <c r="K59" s="1"/>
      <c r="L59" s="1"/>
    </row>
    <row r="60" spans="1:12" s="5" customFormat="1" ht="45.95" customHeight="1" thickBot="1" x14ac:dyDescent="0.3">
      <c r="A60" s="4"/>
      <c r="B60" s="62"/>
      <c r="D60"/>
      <c r="E60"/>
      <c r="G60" s="1"/>
      <c r="H60" s="7"/>
      <c r="I60" s="7"/>
      <c r="J60" s="1"/>
      <c r="K60" s="1"/>
      <c r="L60" s="1"/>
    </row>
    <row r="61" spans="1:12" s="5" customFormat="1" ht="45.95" customHeight="1" thickBot="1" x14ac:dyDescent="0.3">
      <c r="A61" s="4"/>
      <c r="B61" s="62"/>
      <c r="D61"/>
      <c r="E61"/>
      <c r="G61" s="1"/>
      <c r="H61" s="7"/>
      <c r="I61" s="7"/>
      <c r="J61" s="1"/>
      <c r="K61" s="1"/>
      <c r="L61" s="1"/>
    </row>
    <row r="62" spans="1:12" s="5" customFormat="1" ht="45.95" customHeight="1" thickBot="1" x14ac:dyDescent="0.3">
      <c r="A62" s="4"/>
      <c r="B62" s="62"/>
      <c r="D62"/>
      <c r="E62"/>
      <c r="G62" s="1"/>
      <c r="H62" s="7"/>
      <c r="I62" s="7"/>
      <c r="J62" s="1"/>
      <c r="K62" s="1"/>
      <c r="L62" s="1"/>
    </row>
    <row r="63" spans="1:12" s="5" customFormat="1" ht="45.95" customHeight="1" thickBot="1" x14ac:dyDescent="0.3">
      <c r="A63" s="4"/>
      <c r="B63" s="62"/>
      <c r="D63"/>
      <c r="E63"/>
      <c r="G63" s="1"/>
      <c r="H63" s="7"/>
      <c r="I63" s="7"/>
      <c r="J63" s="1"/>
      <c r="K63" s="1"/>
      <c r="L63" s="1"/>
    </row>
    <row r="64" spans="1:12" s="5" customFormat="1" ht="45.95" customHeight="1" thickBot="1" x14ac:dyDescent="0.3">
      <c r="A64" s="4"/>
      <c r="B64" s="62"/>
      <c r="D64"/>
      <c r="E64"/>
      <c r="G64" s="1"/>
      <c r="H64" s="7"/>
      <c r="I64" s="7"/>
      <c r="J64" s="1"/>
      <c r="K64" s="1"/>
      <c r="L64" s="1"/>
    </row>
    <row r="65" spans="1:12" s="5" customFormat="1" ht="45.95" customHeight="1" thickBot="1" x14ac:dyDescent="0.3">
      <c r="A65" s="4"/>
      <c r="B65" s="62"/>
      <c r="D65"/>
      <c r="E65"/>
      <c r="G65" s="1"/>
      <c r="H65" s="7"/>
      <c r="I65" s="7"/>
      <c r="J65" s="1"/>
      <c r="K65" s="1"/>
      <c r="L65" s="1"/>
    </row>
    <row r="66" spans="1:12" s="5" customFormat="1" ht="45.95" customHeight="1" thickBot="1" x14ac:dyDescent="0.3">
      <c r="A66" s="4"/>
      <c r="B66" s="62"/>
      <c r="D66"/>
      <c r="E66"/>
      <c r="G66" s="1"/>
      <c r="H66" s="7"/>
      <c r="I66" s="7"/>
      <c r="J66" s="1"/>
      <c r="K66" s="1"/>
      <c r="L66" s="1"/>
    </row>
    <row r="67" spans="1:12" s="5" customFormat="1" ht="45.95" customHeight="1" thickBot="1" x14ac:dyDescent="0.3">
      <c r="A67" s="4"/>
      <c r="B67" s="62"/>
      <c r="D67"/>
      <c r="E67"/>
      <c r="G67" s="1"/>
      <c r="H67" s="7"/>
      <c r="I67" s="7"/>
      <c r="J67" s="1"/>
      <c r="K67" s="1"/>
      <c r="L67" s="1"/>
    </row>
    <row r="68" spans="1:12" s="5" customFormat="1" ht="45.95" customHeight="1" thickBot="1" x14ac:dyDescent="0.3">
      <c r="A68" s="4"/>
      <c r="B68" s="62"/>
      <c r="D68"/>
      <c r="E68"/>
      <c r="G68" s="1"/>
      <c r="H68" s="7"/>
      <c r="I68" s="7"/>
      <c r="J68" s="1"/>
      <c r="K68" s="1"/>
      <c r="L68" s="1"/>
    </row>
    <row r="69" spans="1:12" s="5" customFormat="1" ht="45.95" customHeight="1" thickBot="1" x14ac:dyDescent="0.3">
      <c r="A69" s="4"/>
      <c r="B69" s="62"/>
      <c r="D69"/>
      <c r="E69"/>
      <c r="G69" s="1"/>
      <c r="H69" s="7"/>
      <c r="I69" s="7"/>
      <c r="J69" s="1"/>
      <c r="K69" s="1"/>
      <c r="L69" s="1"/>
    </row>
    <row r="70" spans="1:12" s="5" customFormat="1" ht="45.95" customHeight="1" thickBot="1" x14ac:dyDescent="0.3">
      <c r="A70" s="4"/>
      <c r="B70" s="62"/>
      <c r="D70"/>
      <c r="E70"/>
      <c r="G70" s="1"/>
      <c r="H70" s="7"/>
      <c r="I70" s="7"/>
      <c r="J70" s="1"/>
      <c r="K70" s="1"/>
      <c r="L70" s="1"/>
    </row>
    <row r="71" spans="1:12" s="5" customFormat="1" ht="45.95" customHeight="1" thickBot="1" x14ac:dyDescent="0.3">
      <c r="A71" s="4"/>
      <c r="B71" s="62"/>
      <c r="D71"/>
      <c r="E71"/>
      <c r="G71" s="1"/>
      <c r="H71" s="7"/>
      <c r="I71" s="7"/>
      <c r="J71" s="1"/>
      <c r="K71" s="1"/>
      <c r="L71" s="1"/>
    </row>
    <row r="72" spans="1:12" s="5" customFormat="1" ht="45.95" customHeight="1" thickBot="1" x14ac:dyDescent="0.3">
      <c r="A72" s="4"/>
      <c r="B72" s="62"/>
      <c r="D72"/>
      <c r="E72"/>
      <c r="G72" s="1"/>
      <c r="H72" s="7"/>
      <c r="I72" s="7"/>
      <c r="J72" s="1"/>
      <c r="K72" s="1"/>
      <c r="L72" s="1"/>
    </row>
    <row r="73" spans="1:12" s="5" customFormat="1" ht="45.95" customHeight="1" thickBot="1" x14ac:dyDescent="0.3">
      <c r="A73" s="4"/>
      <c r="B73" s="62"/>
      <c r="D73"/>
      <c r="E73"/>
      <c r="G73" s="1"/>
      <c r="H73" s="7"/>
      <c r="I73" s="7"/>
      <c r="J73" s="1"/>
      <c r="K73" s="1"/>
      <c r="L73" s="1"/>
    </row>
    <row r="74" spans="1:12" s="5" customFormat="1" ht="45.95" customHeight="1" thickBot="1" x14ac:dyDescent="0.3">
      <c r="A74" s="4"/>
      <c r="B74" s="62"/>
      <c r="D74"/>
      <c r="E74"/>
      <c r="G74" s="1"/>
      <c r="H74" s="7"/>
      <c r="I74" s="7"/>
      <c r="J74" s="1"/>
      <c r="K74" s="1"/>
      <c r="L74" s="1"/>
    </row>
    <row r="75" spans="1:12" s="5" customFormat="1" ht="45.95" customHeight="1" thickBot="1" x14ac:dyDescent="0.3">
      <c r="A75" s="4"/>
      <c r="B75" s="62"/>
      <c r="D75"/>
      <c r="E75"/>
      <c r="G75" s="1"/>
      <c r="H75" s="7"/>
      <c r="I75" s="7"/>
      <c r="J75" s="1"/>
      <c r="K75" s="1"/>
      <c r="L75" s="1"/>
    </row>
    <row r="76" spans="1:12" s="5" customFormat="1" ht="45.95" customHeight="1" thickBot="1" x14ac:dyDescent="0.3">
      <c r="A76" s="4"/>
      <c r="B76" s="62"/>
      <c r="D76"/>
      <c r="E76"/>
      <c r="G76" s="1"/>
      <c r="H76" s="7"/>
      <c r="I76" s="7"/>
      <c r="J76" s="1"/>
      <c r="K76" s="1"/>
      <c r="L76" s="1"/>
    </row>
    <row r="77" spans="1:12" s="5" customFormat="1" ht="45.95" customHeight="1" thickBot="1" x14ac:dyDescent="0.3">
      <c r="A77" s="4"/>
      <c r="B77" s="62"/>
      <c r="D77"/>
      <c r="E77"/>
      <c r="G77" s="1"/>
      <c r="H77" s="7"/>
      <c r="I77" s="7"/>
      <c r="J77" s="1"/>
      <c r="K77" s="1"/>
      <c r="L77" s="1"/>
    </row>
    <row r="78" spans="1:12" s="5" customFormat="1" ht="45.95" customHeight="1" thickBot="1" x14ac:dyDescent="0.3">
      <c r="A78" s="4"/>
      <c r="B78" s="62"/>
      <c r="D78"/>
      <c r="E78"/>
      <c r="G78" s="1"/>
      <c r="H78" s="7"/>
      <c r="I78" s="7"/>
      <c r="J78" s="1"/>
      <c r="K78" s="1"/>
      <c r="L78" s="1"/>
    </row>
    <row r="79" spans="1:12" s="5" customFormat="1" ht="45.95" customHeight="1" thickBot="1" x14ac:dyDescent="0.3">
      <c r="A79" s="4"/>
      <c r="B79" s="62"/>
      <c r="D79"/>
      <c r="E79"/>
      <c r="G79" s="1"/>
      <c r="H79" s="7"/>
      <c r="I79" s="7"/>
      <c r="J79" s="1"/>
      <c r="K79" s="1"/>
      <c r="L79" s="1"/>
    </row>
    <row r="80" spans="1:12" s="5" customFormat="1" ht="45.95" customHeight="1" thickBot="1" x14ac:dyDescent="0.3">
      <c r="A80" s="4"/>
      <c r="B80" s="62"/>
      <c r="D80"/>
      <c r="E80"/>
      <c r="G80" s="1"/>
      <c r="H80" s="7"/>
      <c r="I80" s="7"/>
      <c r="J80" s="1"/>
      <c r="K80" s="1"/>
      <c r="L80" s="1"/>
    </row>
    <row r="81" spans="1:12" s="5" customFormat="1" ht="45.95" customHeight="1" thickBot="1" x14ac:dyDescent="0.3">
      <c r="A81" s="4"/>
      <c r="B81" s="62"/>
      <c r="D81"/>
      <c r="E81"/>
      <c r="G81" s="1"/>
      <c r="H81" s="7"/>
      <c r="I81" s="7"/>
      <c r="J81" s="1"/>
      <c r="K81" s="1"/>
      <c r="L81" s="1"/>
    </row>
    <row r="82" spans="1:12" s="5" customFormat="1" ht="45.95" customHeight="1" thickBot="1" x14ac:dyDescent="0.3">
      <c r="A82" s="4"/>
      <c r="B82" s="62"/>
      <c r="D82"/>
      <c r="E82"/>
      <c r="G82" s="1"/>
      <c r="H82" s="7"/>
      <c r="I82" s="7"/>
      <c r="J82" s="1"/>
      <c r="K82" s="1"/>
      <c r="L82" s="1"/>
    </row>
    <row r="83" spans="1:12" s="5" customFormat="1" ht="45.95" customHeight="1" thickBot="1" x14ac:dyDescent="0.3">
      <c r="A83" s="4"/>
      <c r="B83" s="62"/>
      <c r="D83"/>
      <c r="E83"/>
      <c r="G83" s="1"/>
      <c r="H83" s="7"/>
      <c r="I83" s="7"/>
      <c r="J83" s="1"/>
      <c r="K83" s="1"/>
      <c r="L83" s="1"/>
    </row>
    <row r="84" spans="1:12" s="5" customFormat="1" ht="45.95" customHeight="1" thickBot="1" x14ac:dyDescent="0.3">
      <c r="A84" s="4"/>
      <c r="B84" s="62"/>
      <c r="D84"/>
      <c r="E84"/>
      <c r="G84" s="1"/>
      <c r="H84" s="7"/>
      <c r="I84" s="7"/>
      <c r="J84" s="1"/>
      <c r="K84" s="1"/>
      <c r="L84" s="1"/>
    </row>
    <row r="85" spans="1:12" s="5" customFormat="1" ht="45.95" customHeight="1" thickBot="1" x14ac:dyDescent="0.3">
      <c r="A85" s="4"/>
      <c r="B85" s="62"/>
      <c r="D85"/>
      <c r="E85"/>
      <c r="G85" s="1"/>
      <c r="H85" s="7"/>
      <c r="I85" s="7"/>
      <c r="J85" s="1"/>
      <c r="K85" s="1"/>
      <c r="L85" s="1"/>
    </row>
    <row r="86" spans="1:12" s="5" customFormat="1" ht="45.95" customHeight="1" thickBot="1" x14ac:dyDescent="0.3">
      <c r="A86" s="4"/>
      <c r="B86" s="62"/>
      <c r="D86"/>
      <c r="E86"/>
      <c r="G86" s="1"/>
      <c r="H86" s="7"/>
      <c r="I86" s="7"/>
      <c r="J86" s="1"/>
      <c r="K86" s="1"/>
      <c r="L86" s="1"/>
    </row>
    <row r="87" spans="1:12" s="5" customFormat="1" ht="45.95" customHeight="1" thickBot="1" x14ac:dyDescent="0.3">
      <c r="A87" s="4"/>
      <c r="B87" s="62"/>
      <c r="D87"/>
      <c r="E87"/>
      <c r="G87" s="1"/>
      <c r="H87" s="7"/>
      <c r="I87" s="7"/>
      <c r="J87" s="1"/>
      <c r="K87" s="1"/>
      <c r="L87" s="1"/>
    </row>
    <row r="88" spans="1:12" s="5" customFormat="1" ht="45.95" customHeight="1" thickBot="1" x14ac:dyDescent="0.3">
      <c r="A88" s="4"/>
      <c r="B88" s="62"/>
      <c r="D88"/>
      <c r="E88"/>
      <c r="G88" s="1"/>
      <c r="H88" s="7"/>
      <c r="I88" s="7"/>
      <c r="J88" s="1"/>
      <c r="K88" s="1"/>
      <c r="L88" s="1"/>
    </row>
    <row r="89" spans="1:12" ht="54.95" customHeight="1" thickBot="1" x14ac:dyDescent="0.3">
      <c r="B89" s="62"/>
    </row>
    <row r="90" spans="1:12" ht="54.95" customHeight="1" thickBot="1" x14ac:dyDescent="0.3">
      <c r="B90" s="62"/>
    </row>
    <row r="91" spans="1:12" ht="54.95" customHeight="1" thickBot="1" x14ac:dyDescent="0.3">
      <c r="B91" s="62"/>
    </row>
    <row r="92" spans="1:12" ht="54.95" customHeight="1" thickBot="1" x14ac:dyDescent="0.3">
      <c r="B92" s="62"/>
    </row>
    <row r="93" spans="1:12" ht="54.95" customHeight="1" thickBot="1" x14ac:dyDescent="0.3">
      <c r="B93" s="62"/>
    </row>
    <row r="94" spans="1:12" ht="54.95" customHeight="1" thickBot="1" x14ac:dyDescent="0.3">
      <c r="B94" s="62"/>
    </row>
    <row r="95" spans="1:12" ht="54.95" customHeight="1" thickBot="1" x14ac:dyDescent="0.3">
      <c r="B95" s="62"/>
    </row>
    <row r="96" spans="1:12" ht="54.95" customHeight="1" thickBot="1" x14ac:dyDescent="0.3">
      <c r="B96" s="62"/>
    </row>
    <row r="97" spans="2:2" ht="54.95" customHeight="1" thickBot="1" x14ac:dyDescent="0.3">
      <c r="B97" s="62"/>
    </row>
    <row r="98" spans="2:2" ht="54.95" customHeight="1" thickBot="1" x14ac:dyDescent="0.3">
      <c r="B98" s="62"/>
    </row>
    <row r="99" spans="2:2" ht="54.95" customHeight="1" thickBot="1" x14ac:dyDescent="0.3">
      <c r="B99" s="62"/>
    </row>
    <row r="100" spans="2:2" ht="54.95" customHeight="1" thickBot="1" x14ac:dyDescent="0.3">
      <c r="B100" s="62"/>
    </row>
    <row r="101" spans="2:2" ht="54.95" customHeight="1" thickBot="1" x14ac:dyDescent="0.3">
      <c r="B101" s="62"/>
    </row>
    <row r="102" spans="2:2" ht="54.95" customHeight="1" thickBot="1" x14ac:dyDescent="0.3">
      <c r="B102" s="62"/>
    </row>
    <row r="103" spans="2:2" ht="54.95" customHeight="1" thickBot="1" x14ac:dyDescent="0.3">
      <c r="B103" s="62"/>
    </row>
    <row r="104" spans="2:2" ht="54.95" customHeight="1" thickBot="1" x14ac:dyDescent="0.3">
      <c r="B104" s="62"/>
    </row>
    <row r="105" spans="2:2" ht="54.95" customHeight="1" thickBot="1" x14ac:dyDescent="0.3">
      <c r="B105" s="62"/>
    </row>
    <row r="106" spans="2:2" ht="54.95" customHeight="1" thickBot="1" x14ac:dyDescent="0.3">
      <c r="B106" s="62"/>
    </row>
    <row r="107" spans="2:2" ht="54.95" customHeight="1" thickBot="1" x14ac:dyDescent="0.3">
      <c r="B107" s="62"/>
    </row>
    <row r="108" spans="2:2" ht="54.95" customHeight="1" thickBot="1" x14ac:dyDescent="0.3">
      <c r="B108" s="62"/>
    </row>
    <row r="109" spans="2:2" ht="54.95" customHeight="1" thickBot="1" x14ac:dyDescent="0.3">
      <c r="B109" s="62"/>
    </row>
    <row r="110" spans="2:2" ht="54.95" customHeight="1" thickBot="1" x14ac:dyDescent="0.3">
      <c r="B110" s="62"/>
    </row>
    <row r="111" spans="2:2" ht="54.95" customHeight="1" thickBot="1" x14ac:dyDescent="0.3">
      <c r="B111" s="62"/>
    </row>
    <row r="112" spans="2:2" ht="54.95" customHeight="1" thickBot="1" x14ac:dyDescent="0.3">
      <c r="B112" s="62"/>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sheetData>
  <sheetProtection algorithmName="SHA-512" hashValue="DG654m7OkiEpLgYTrxnS7csbMWWmx3Kjbp2IN2BRQ1legH9hsLsHDt8vWuJpnHtnNWboervlvBb86ca+PkzwBQ==" saltValue="oo0JlB11roY31fbXyOu2HQ==" spinCount="100000" sheet="1" autoFilter="0"/>
  <mergeCells count="5">
    <mergeCell ref="B1:L1"/>
    <mergeCell ref="B7:D7"/>
    <mergeCell ref="B8:D8"/>
    <mergeCell ref="B3:G5"/>
    <mergeCell ref="H3:L8"/>
  </mergeCells>
  <conditionalFormatting sqref="E7:E8">
    <cfRule type="cellIs" dxfId="31" priority="5" operator="equal">
      <formula>1</formula>
    </cfRule>
  </conditionalFormatting>
  <conditionalFormatting sqref="F8">
    <cfRule type="cellIs" dxfId="30" priority="8" operator="equal">
      <formula>1</formula>
    </cfRule>
  </conditionalFormatting>
  <conditionalFormatting sqref="G13:G19">
    <cfRule type="containsText" dxfId="29" priority="1" operator="containsText" text="N/A">
      <formula>NOT(ISERROR(SEARCH("N/A",G13)))</formula>
    </cfRule>
    <cfRule type="containsText" dxfId="28" priority="2" operator="containsText" text="NO">
      <formula>NOT(ISERROR(SEARCH("NO",G13)))</formula>
    </cfRule>
    <cfRule type="containsText" dxfId="27" priority="3" operator="containsText" text="PARTIAL">
      <formula>NOT(ISERROR(SEARCH("PARTIAL",G13)))</formula>
    </cfRule>
    <cfRule type="containsText" dxfId="26" priority="4" operator="containsText" text="YES">
      <formula>NOT(ISERROR(SEARCH("YES",G13)))</formula>
    </cfRule>
  </conditionalFormatting>
  <conditionalFormatting sqref="I13:L19">
    <cfRule type="expression" dxfId="25" priority="6">
      <formula>$G13="N/A"</formula>
    </cfRule>
    <cfRule type="expression" dxfId="24" priority="7">
      <formula>$G13="YES"</formula>
    </cfRule>
  </conditionalFormatting>
  <pageMargins left="0.7" right="0.7" top="0.75" bottom="0.75" header="0.3" footer="0.3"/>
  <pageSetup paperSize="8" scale="58"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6C0060AA-8BE2-426B-A671-B563D813239E}">
          <x14:formula1>
            <xm:f>SheetData!$A$21:$A$24</xm:f>
          </x14:formula1>
          <xm:sqref>G14:G19</xm:sqref>
        </x14:dataValidation>
        <x14:dataValidation type="list" allowBlank="1" showInputMessage="1" showErrorMessage="1" xr:uid="{8176C6AE-E66A-443F-B00B-8C4E49C38208}">
          <x14:formula1>
            <xm:f>SheetData!$B$24:$B$26</xm:f>
          </x14:formula1>
          <xm:sqref>G13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481780F97104E8E456BC646045705" ma:contentTypeVersion="15" ma:contentTypeDescription="Create a new document." ma:contentTypeScope="" ma:versionID="8e9a9ff2cdf3fb60391431a6a5102813">
  <xsd:schema xmlns:xsd="http://www.w3.org/2001/XMLSchema" xmlns:xs="http://www.w3.org/2001/XMLSchema" xmlns:p="http://schemas.microsoft.com/office/2006/metadata/properties" xmlns:ns2="36d9ff94-b549-464c-ac71-11e807524b91" xmlns:ns3="77887a3e-a282-4984-89d4-a991f167f9ca" targetNamespace="http://schemas.microsoft.com/office/2006/metadata/properties" ma:root="true" ma:fieldsID="fb03da632f5e2b8c49a9876a52b8c507" ns2:_="" ns3:_="">
    <xsd:import namespace="36d9ff94-b549-464c-ac71-11e807524b91"/>
    <xsd:import namespace="77887a3e-a282-4984-89d4-a991f167f9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9ff94-b549-464c-ac71-11e807524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b37cda-9114-4402-b61b-f009cee9d1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7887a3e-a282-4984-89d4-a991f167f9c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a55b753-2978-42cb-8fb2-f463d6b52489}" ma:internalName="TaxCatchAll" ma:showField="CatchAllData" ma:web="77887a3e-a282-4984-89d4-a991f167f9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887a3e-a282-4984-89d4-a991f167f9ca" xsi:nil="true"/>
    <lcf76f155ced4ddcb4097134ff3c332f xmlns="36d9ff94-b549-464c-ac71-11e807524b9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E430A6-CC4C-4187-AFAA-AB60DA21DC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9ff94-b549-464c-ac71-11e807524b91"/>
    <ds:schemaRef ds:uri="77887a3e-a282-4984-89d4-a991f167f9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06A87E-2A8F-4C9E-802B-D16B9A673005}">
  <ds:schemaRefs>
    <ds:schemaRef ds:uri="36d9ff94-b549-464c-ac71-11e807524b91"/>
    <ds:schemaRef ds:uri="http://www.w3.org/XML/1998/namespace"/>
    <ds:schemaRef ds:uri="http://schemas.microsoft.com/office/2006/documentManagement/types"/>
    <ds:schemaRef ds:uri="http://purl.org/dc/terms/"/>
    <ds:schemaRef ds:uri="http://schemas.microsoft.com/office/2006/metadata/properties"/>
    <ds:schemaRef ds:uri="http://purl.org/dc/elements/1.1/"/>
    <ds:schemaRef ds:uri="77887a3e-a282-4984-89d4-a991f167f9ca"/>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D8A59DB6-209A-4A6A-A3F7-514198427B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Workbook overview</vt:lpstr>
      <vt:lpstr>Business info</vt:lpstr>
      <vt:lpstr>Risk - N loss</vt:lpstr>
      <vt:lpstr>Risk - Erosion &amp; P loss risk</vt:lpstr>
      <vt:lpstr>Risk summary</vt:lpstr>
      <vt:lpstr>NRG - Green</vt:lpstr>
      <vt:lpstr>NRG - Amber</vt:lpstr>
      <vt:lpstr>NRG - Red</vt:lpstr>
      <vt:lpstr>ERG - Very low</vt:lpstr>
      <vt:lpstr>ERG - Green</vt:lpstr>
      <vt:lpstr>ERG - Amber</vt:lpstr>
      <vt:lpstr>ERG - Red</vt:lpstr>
      <vt:lpstr>Other actions</vt:lpstr>
      <vt:lpstr>SheetData</vt:lpstr>
      <vt:lpstr>'Business info'!Print_Area</vt:lpstr>
      <vt:lpstr>'ERG - Amber'!Print_Area</vt:lpstr>
      <vt:lpstr>'ERG - Green'!Print_Area</vt:lpstr>
      <vt:lpstr>'ERG - Red'!Print_Area</vt:lpstr>
      <vt:lpstr>'ERG - Very low'!Print_Area</vt:lpstr>
      <vt:lpstr>'NRG - Amber'!Print_Area</vt:lpstr>
      <vt:lpstr>'NRG - Green'!Print_Area</vt:lpstr>
      <vt:lpstr>'NRG - Red'!Print_Area</vt:lpstr>
      <vt:lpstr>'Other actions'!Print_Area</vt:lpstr>
      <vt:lpstr>'Risk - Erosion &amp; P loss risk'!Print_Area</vt:lpstr>
      <vt:lpstr>'Risk - N loss'!Print_Area</vt:lpstr>
      <vt:lpstr>'Risk summary'!Print_Area</vt:lpstr>
      <vt:lpstr>'Workbook overview'!Print_Area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Ailsa Robertson</dc:creator>
  <cp:keywords/>
  <dc:description/>
  <cp:lastModifiedBy>Sharon Williamson</cp:lastModifiedBy>
  <cp:revision/>
  <cp:lastPrinted>2025-07-25T05:06:28Z</cp:lastPrinted>
  <dcterms:created xsi:type="dcterms:W3CDTF">2025-06-22T22:28:19Z</dcterms:created>
  <dcterms:modified xsi:type="dcterms:W3CDTF">2026-07-02T01:39:05Z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0x010100869481780F97104E8E456BC646045705</vt:lpwstr>
  </property>
  <property fmtid="{D5CDD505-2E9C-101B-9397-08002B2CF9AE}" pid="3" name="MediaServiceImageTags">
    <vt:lpwstr/>
  </property>
</Properties>
</file>